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60" windowWidth="30700" windowHeight="19520" tabRatio="988" firstSheet="4" activeTab="9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B1" sheetId="8" r:id="rId8"/>
    <sheet name="B2" sheetId="9" r:id="rId9"/>
    <sheet name="B3" sheetId="10" r:id="rId10"/>
    <sheet name="B4" sheetId="11" r:id="rId11"/>
    <sheet name="C1" sheetId="12" r:id="rId12"/>
    <sheet name="C2" sheetId="13" r:id="rId13"/>
    <sheet name="C3" sheetId="14" r:id="rId14"/>
    <sheet name="C4" sheetId="15" r:id="rId15"/>
    <sheet name="C5" sheetId="16" r:id="rId16"/>
    <sheet name="C6" sheetId="17" r:id="rId17"/>
    <sheet name="D1" sheetId="18" r:id="rId18"/>
    <sheet name="D2" sheetId="19" r:id="rId19"/>
    <sheet name="D3" sheetId="20" r:id="rId20"/>
    <sheet name="D4" sheetId="21" r:id="rId21"/>
    <sheet name="Bateria" sheetId="22" r:id="rId22"/>
    <sheet name="Hoja1" sheetId="23" r:id="rId23"/>
  </sheets>
  <definedNames>
    <definedName name="_xlnm.Print_Area" localSheetId="2">'A2'!$A$1:$P$41</definedName>
  </definedNames>
  <calcPr fullCalcOnLoad="1"/>
</workbook>
</file>

<file path=xl/sharedStrings.xml><?xml version="1.0" encoding="utf-8"?>
<sst xmlns="http://schemas.openxmlformats.org/spreadsheetml/2006/main" count="952" uniqueCount="619">
  <si>
    <t>Cuadro A.1</t>
  </si>
  <si>
    <t>$ Millones</t>
  </si>
  <si>
    <t>% del PIB</t>
  </si>
  <si>
    <t>INGRESOS TOTALES</t>
  </si>
  <si>
    <t>GASTOS TOTALES</t>
  </si>
  <si>
    <t>AJUSTE DEL TESORO NACIONAL</t>
  </si>
  <si>
    <t>SUPERAVIT/DEFICIT GLOBAL</t>
  </si>
  <si>
    <t>SUPERAVIT/DEFICIT PRIMARIO</t>
  </si>
  <si>
    <t>PRODUCTO INTERNO BRUTO</t>
  </si>
  <si>
    <t>Elaboración: Observatorio de la Política Fiscal</t>
  </si>
  <si>
    <t>Cuadro A.2</t>
  </si>
  <si>
    <t xml:space="preserve"> </t>
  </si>
  <si>
    <t>Millones de dólares</t>
  </si>
  <si>
    <t>IESS</t>
  </si>
  <si>
    <t>(1) Incluye los ingresos por impuestos a vehículos y otros</t>
  </si>
  <si>
    <t>(2) Incluye ingresos no tributarios por autogestión, multas, intereses por atrasos tributarios, 1% impuesto predial e imputables a compras de ByS.</t>
  </si>
  <si>
    <t>(3) Incluye las transferencias netas a los niveles de gobierno</t>
  </si>
  <si>
    <t>(4) Incluye las transferencias corrientes, bono solidario y subsidio eléctrico en el presupuesto del Gobierno Central. En el resto incluye transferencias corrientes</t>
  </si>
  <si>
    <t>* No coincide con la información de caja</t>
  </si>
  <si>
    <t>Cuadro A.3</t>
  </si>
  <si>
    <t>TOTAL</t>
  </si>
  <si>
    <t>Cuadro B.1</t>
  </si>
  <si>
    <t>Detalle</t>
  </si>
  <si>
    <t>2006*</t>
  </si>
  <si>
    <t>TESORO NACIONAL</t>
  </si>
  <si>
    <t xml:space="preserve">LEGISLATIVO  </t>
  </si>
  <si>
    <t>JURISDICCIONAL</t>
  </si>
  <si>
    <t>ADMINISTRATIVO</t>
  </si>
  <si>
    <t>AMBIENTE</t>
  </si>
  <si>
    <t>ASUNTOS INT.</t>
  </si>
  <si>
    <t>DEFENSA NACIONAL</t>
  </si>
  <si>
    <t>ASUNTOS DEL EXT.</t>
  </si>
  <si>
    <t>FINANZAS</t>
  </si>
  <si>
    <t>AGROPECUARIO</t>
  </si>
  <si>
    <t>RECURSOS NAT.</t>
  </si>
  <si>
    <t>COMERCIO EXTERIOR</t>
  </si>
  <si>
    <t>TURISMO</t>
  </si>
  <si>
    <t>COMUNICACIONES</t>
  </si>
  <si>
    <t xml:space="preserve">OTROS </t>
  </si>
  <si>
    <t>SECTORES SOCIALES</t>
  </si>
  <si>
    <t>INCLUSIÓN ECONÓMICA Y SOCIAL</t>
  </si>
  <si>
    <t>TRABAJO</t>
  </si>
  <si>
    <t>SALUD</t>
  </si>
  <si>
    <t>VIVIENDA</t>
  </si>
  <si>
    <t>* Información Base Caja. Tesoro Público y transferido a entidades.</t>
  </si>
  <si>
    <t>Cuadro B.2</t>
  </si>
  <si>
    <t>Gasto Capital</t>
  </si>
  <si>
    <t>Cuadro B.3</t>
  </si>
  <si>
    <t>Inicial</t>
  </si>
  <si>
    <t>A</t>
  </si>
  <si>
    <t>B</t>
  </si>
  <si>
    <t>C</t>
  </si>
  <si>
    <t>D</t>
  </si>
  <si>
    <t>TOTAL INGRESOS</t>
  </si>
  <si>
    <t>Transferencias Corrientes</t>
  </si>
  <si>
    <t>TOTAL GASTOS</t>
  </si>
  <si>
    <t>Gasto Corriente</t>
  </si>
  <si>
    <t>FINANCIAMIENTO</t>
  </si>
  <si>
    <t>Crédito interno neto</t>
  </si>
  <si>
    <t>Crédito externo neto</t>
  </si>
  <si>
    <t>INGRESOS + DESEMBOLSOS</t>
  </si>
  <si>
    <t>GASTOS + AMORTIZACIONES</t>
  </si>
  <si>
    <t>Petroecuador</t>
  </si>
  <si>
    <t>Concepto</t>
  </si>
  <si>
    <t xml:space="preserve">   Arancelarios</t>
  </si>
  <si>
    <t xml:space="preserve">   Otros</t>
  </si>
  <si>
    <t>Ingresos no Tributarios</t>
  </si>
  <si>
    <t xml:space="preserve">  Sueldos</t>
  </si>
  <si>
    <t xml:space="preserve">  Bienes y Servicios</t>
  </si>
  <si>
    <t xml:space="preserve">  Transferencias Ctes.</t>
  </si>
  <si>
    <t xml:space="preserve">     Bono Desarrollo Humano</t>
  </si>
  <si>
    <t xml:space="preserve">  Intereses</t>
  </si>
  <si>
    <t xml:space="preserve">     Internos</t>
  </si>
  <si>
    <t xml:space="preserve">     Externos</t>
  </si>
  <si>
    <t xml:space="preserve">  Previsiones para reasignaciones</t>
  </si>
  <si>
    <t xml:space="preserve">  Otros Corrientes</t>
  </si>
  <si>
    <t xml:space="preserve">     Otros</t>
  </si>
  <si>
    <t>DÉFICIT/SUPERÁVIT</t>
  </si>
  <si>
    <t xml:space="preserve">   Amortizaciones</t>
  </si>
  <si>
    <t>Cuadro C.1</t>
  </si>
  <si>
    <t>Período</t>
  </si>
  <si>
    <t>Saldo Deuda Interna</t>
  </si>
  <si>
    <t>Saldo Deuda Externa</t>
  </si>
  <si>
    <t>Deuda Total</t>
  </si>
  <si>
    <t>PIB</t>
  </si>
  <si>
    <t>Deuda Interna / PIB</t>
  </si>
  <si>
    <t>Deuda Externa / PIB</t>
  </si>
  <si>
    <t>Deuda Total / PIB</t>
  </si>
  <si>
    <t>C=A+B</t>
  </si>
  <si>
    <t>A/D</t>
  </si>
  <si>
    <t>B/D</t>
  </si>
  <si>
    <t>C/D</t>
  </si>
  <si>
    <t>Fuente: Banco Central del Ecuador, Boletines de Deuda MF</t>
  </si>
  <si>
    <t>Cuadro C.2</t>
  </si>
  <si>
    <t>DEUDA INTERNA</t>
  </si>
  <si>
    <t>DEUDA EXTERNA</t>
  </si>
  <si>
    <t>TOTAL DEUDA PUBLICA</t>
  </si>
  <si>
    <t>* Solo FIDA 2008</t>
  </si>
  <si>
    <t>Fuente: Boletines de Deuda MF</t>
  </si>
  <si>
    <t>AMORTIZACIONES</t>
  </si>
  <si>
    <t>INTERESES</t>
  </si>
  <si>
    <t>SERVICIO TOTAL</t>
  </si>
  <si>
    <t>H</t>
  </si>
  <si>
    <t>* Incluye Roll Over</t>
  </si>
  <si>
    <t>** Solo FIDA 2008</t>
  </si>
  <si>
    <t>Cuadro D.1</t>
  </si>
  <si>
    <t>PRODUCCIÓN NACIONAL DE PETRÓLEO CRUDO</t>
  </si>
  <si>
    <t>Miles de barriles</t>
  </si>
  <si>
    <t>TOTAL PRODUCCIÓN</t>
  </si>
  <si>
    <t>Producción</t>
  </si>
  <si>
    <t>% Variación</t>
  </si>
  <si>
    <t>Fuente: Petroecuador - BCE</t>
  </si>
  <si>
    <t>Cuadro D.2</t>
  </si>
  <si>
    <t>EXPORTACIONES DE PETRÓLEO CRUDO</t>
  </si>
  <si>
    <t>Compañías Privadas</t>
  </si>
  <si>
    <t>Total Petróleo Crudo</t>
  </si>
  <si>
    <t>Volumen</t>
  </si>
  <si>
    <t>Valor</t>
  </si>
  <si>
    <t>Precio</t>
  </si>
  <si>
    <t xml:space="preserve">Volumen </t>
  </si>
  <si>
    <t xml:space="preserve">Valor </t>
  </si>
  <si>
    <t>Miles Barril.</t>
  </si>
  <si>
    <t>Cuadro D.3</t>
  </si>
  <si>
    <t>IMPORTACIÓN DE DERIVADOS Y VENTA INTERNA DERIVADOS IMPORTADOS</t>
  </si>
  <si>
    <t>Volumen de Importaciones</t>
  </si>
  <si>
    <t>Ingreso Vta. Interna</t>
  </si>
  <si>
    <t>SUBSIDIO</t>
  </si>
  <si>
    <t>(Miles Barril)</t>
  </si>
  <si>
    <t>$Barril</t>
  </si>
  <si>
    <t>$Millones</t>
  </si>
  <si>
    <t>$Barrill</t>
  </si>
  <si>
    <t>a</t>
  </si>
  <si>
    <t>b</t>
  </si>
  <si>
    <t>c=axb</t>
  </si>
  <si>
    <t>d</t>
  </si>
  <si>
    <t>e=axd</t>
  </si>
  <si>
    <t>f=e-c</t>
  </si>
  <si>
    <t>TOTAL DERIVADOS</t>
  </si>
  <si>
    <t>DIESEL</t>
  </si>
  <si>
    <t>GAS LICUADO DE PETRÓLEO</t>
  </si>
  <si>
    <t>Cuadro D.4</t>
  </si>
  <si>
    <t>Año</t>
  </si>
  <si>
    <t>Empresas</t>
  </si>
  <si>
    <t>Privadas</t>
  </si>
  <si>
    <t>Fuente: Petroecuador, BCE</t>
  </si>
  <si>
    <t>Cuadro D.5</t>
  </si>
  <si>
    <t>Día</t>
  </si>
  <si>
    <t>Dólares</t>
  </si>
  <si>
    <t>Cru. Oriente</t>
  </si>
  <si>
    <t>Cru. Napo</t>
  </si>
  <si>
    <t>Fuente: Banco Central</t>
  </si>
  <si>
    <t>Elaboración: OPF</t>
  </si>
  <si>
    <t>Indicador</t>
  </si>
  <si>
    <t>Fecha</t>
  </si>
  <si>
    <t>Déficit / Superávit Global SPNF (Devengado)</t>
  </si>
  <si>
    <t>Déficit / Superávit Primario SPNF (Devengado)</t>
  </si>
  <si>
    <t>Porcentaje</t>
  </si>
  <si>
    <t>Carga fiscal / PIB (incluido Seguridad Social)</t>
  </si>
  <si>
    <t>Carga fiscal / PIB ( Sin Seguridad Social)</t>
  </si>
  <si>
    <t>Gasto Corriente / PIB: SPNF</t>
  </si>
  <si>
    <t>Gasto Corriente / PIB: Gobierno Central</t>
  </si>
  <si>
    <t>Gasto de Capital / PIB: SPNF</t>
  </si>
  <si>
    <t>Gasto de Capital / PIB: Gobierno Central</t>
  </si>
  <si>
    <t>Gasto Social / PIB: Gobierno Central</t>
  </si>
  <si>
    <t>Saldo Deuda Pública Total / PIB</t>
  </si>
  <si>
    <t>D. Externa / PIB</t>
  </si>
  <si>
    <t>Servicio de la Deuda / PIB</t>
  </si>
  <si>
    <t>Intereses / PIB</t>
  </si>
  <si>
    <t>Servicio de la Deuda Externa / Exportaciones Totales</t>
  </si>
  <si>
    <t>Saldo de la Deuda Externa /Exportaciones Totales</t>
  </si>
  <si>
    <t>Riesgo País</t>
  </si>
  <si>
    <t>**** Fuente: Superintendencia de Bancos</t>
  </si>
  <si>
    <t>IVA / PIB</t>
  </si>
  <si>
    <t>IR / PIB</t>
  </si>
  <si>
    <t>ICE / PIB</t>
  </si>
  <si>
    <t>Arancelarios / PIB</t>
  </si>
  <si>
    <t xml:space="preserve">  Bonos</t>
  </si>
  <si>
    <t xml:space="preserve">  Cetes</t>
  </si>
  <si>
    <t xml:space="preserve">  Organismos Internacionales</t>
  </si>
  <si>
    <t xml:space="preserve">    Banco Mundial</t>
  </si>
  <si>
    <t xml:space="preserve">    BID</t>
  </si>
  <si>
    <t xml:space="preserve">    CAF</t>
  </si>
  <si>
    <t xml:space="preserve">    FMI, FIDA*</t>
  </si>
  <si>
    <t xml:space="preserve">    FLAR y otros</t>
  </si>
  <si>
    <t xml:space="preserve">  Gobiernos</t>
  </si>
  <si>
    <t xml:space="preserve">    Convenios Originales</t>
  </si>
  <si>
    <t xml:space="preserve">    Club de París</t>
  </si>
  <si>
    <t xml:space="preserve">  Bancos y Bonos</t>
  </si>
  <si>
    <t xml:space="preserve">    Bonos Brady</t>
  </si>
  <si>
    <t xml:space="preserve">    Bonos Globales</t>
  </si>
  <si>
    <t xml:space="preserve">    FMI</t>
  </si>
  <si>
    <t xml:space="preserve">  Crédito Proveedores</t>
  </si>
  <si>
    <t xml:space="preserve">  Balanza de Pagos</t>
  </si>
  <si>
    <t xml:space="preserve">    FMI, FIDA**</t>
  </si>
  <si>
    <t xml:space="preserve">  Petroleros</t>
  </si>
  <si>
    <t xml:space="preserve">    Exportaciones (1)</t>
  </si>
  <si>
    <t xml:space="preserve">    Venta de Derivados</t>
  </si>
  <si>
    <t xml:space="preserve">  No Petroleros</t>
  </si>
  <si>
    <t xml:space="preserve">    Tributarios</t>
  </si>
  <si>
    <t xml:space="preserve">      A la renta</t>
  </si>
  <si>
    <t xml:space="preserve">      IVA</t>
  </si>
  <si>
    <t>      ICE</t>
  </si>
  <si>
    <t xml:space="preserve">      Arancelarios</t>
  </si>
  <si>
    <t xml:space="preserve">    Contribuciones Seguridad Social</t>
  </si>
  <si>
    <t xml:space="preserve">    Otros (4)</t>
  </si>
  <si>
    <t xml:space="preserve">  Resultado operacional empresas SPNF</t>
  </si>
  <si>
    <t xml:space="preserve">  Gastos corrientes</t>
  </si>
  <si>
    <t xml:space="preserve">    Intereses</t>
  </si>
  <si>
    <t xml:space="preserve">      Externos</t>
  </si>
  <si>
    <t xml:space="preserve">      Internos</t>
  </si>
  <si>
    <t xml:space="preserve">    Sueldos</t>
  </si>
  <si>
    <t xml:space="preserve">    Compra de bienes y servicios</t>
  </si>
  <si>
    <t xml:space="preserve">  Gastos de capital</t>
  </si>
  <si>
    <t xml:space="preserve">    Exportaciones*</t>
  </si>
  <si>
    <t xml:space="preserve">      ICE</t>
  </si>
  <si>
    <t xml:space="preserve">      Otros (1)</t>
  </si>
  <si>
    <t xml:space="preserve">    No Tributarios (2)</t>
  </si>
  <si>
    <t xml:space="preserve">    Transferencias (3)</t>
  </si>
  <si>
    <t>2007*</t>
  </si>
  <si>
    <t>Cuadro A.5</t>
  </si>
  <si>
    <t>Cuadro A.4</t>
  </si>
  <si>
    <t>Cuadro C.4</t>
  </si>
  <si>
    <t xml:space="preserve">       Bonos 2012</t>
  </si>
  <si>
    <t xml:space="preserve">       Bonos 2015</t>
  </si>
  <si>
    <t xml:space="preserve">       Bonos 2030</t>
  </si>
  <si>
    <t>PRODUCCIÓN PROMEDIO DIARIA DE PETRÓLEO</t>
  </si>
  <si>
    <t>Fuente: Ministerio de Finanzas</t>
  </si>
  <si>
    <t>A.   OPERACIONES DEL SECTOR PÚBLICO NO FINANCIERO (SPNF)</t>
  </si>
  <si>
    <t>Fuente: BCE, MF. Petroecuador</t>
  </si>
  <si>
    <t>Porcentaje del PIB</t>
  </si>
  <si>
    <t>Fuente: MF. Petroecuador, BCE</t>
  </si>
  <si>
    <t>Fuente: MF. BCE</t>
  </si>
  <si>
    <t>Fuente: Petroecuador. BCE</t>
  </si>
  <si>
    <t>Total Expor.</t>
  </si>
  <si>
    <t>Codificado</t>
  </si>
  <si>
    <t xml:space="preserve">   ICE</t>
  </si>
  <si>
    <t>Gasto Primario</t>
  </si>
  <si>
    <t xml:space="preserve">      Bonos 2012</t>
  </si>
  <si>
    <t xml:space="preserve">      Bonos 2015</t>
  </si>
  <si>
    <t xml:space="preserve">      Bonos 2030</t>
  </si>
  <si>
    <t>E. BATERIA DE INDICADORES</t>
  </si>
  <si>
    <t>E.1. Resultados Fiscales</t>
  </si>
  <si>
    <t>E.2. Variables Macro</t>
  </si>
  <si>
    <t>Mes</t>
  </si>
  <si>
    <t>Depósitos</t>
  </si>
  <si>
    <t>Crédito Neto</t>
  </si>
  <si>
    <t>Sector</t>
  </si>
  <si>
    <t>Tes. Nacional</t>
  </si>
  <si>
    <t>SUBTOTAL</t>
  </si>
  <si>
    <t>EVOLUCIÓN DE LA DEUDA PÚBLICA TOTAL</t>
  </si>
  <si>
    <t>OPERACIONES DEL SECTOR PÚBLICO NO FINANCIERO (Base devengado)</t>
  </si>
  <si>
    <t xml:space="preserve">SERVICIO DE LA DEUDA DEL SECTOR PÚBLICO </t>
  </si>
  <si>
    <t>D. Interna / PIB</t>
  </si>
  <si>
    <t>PRECIO BARRIL DE PETRÓLEO</t>
  </si>
  <si>
    <t>RILD</t>
  </si>
  <si>
    <t>Dep Enti</t>
  </si>
  <si>
    <t>jul-14-08</t>
  </si>
  <si>
    <t>Mar-30-09</t>
  </si>
  <si>
    <t>Cuadro B.4</t>
  </si>
  <si>
    <t xml:space="preserve"> Depósitos del Tesoro Nacional, Crédito </t>
  </si>
  <si>
    <t>Otros Ingresos, Autogestión</t>
  </si>
  <si>
    <t>Gobiernos</t>
  </si>
  <si>
    <t>Locales</t>
  </si>
  <si>
    <t>Públicas</t>
  </si>
  <si>
    <t>Fuente: OPF. Ministerio de Finanzas</t>
  </si>
  <si>
    <t xml:space="preserve">   Renta</t>
  </si>
  <si>
    <t>L=D+H</t>
  </si>
  <si>
    <t>OTROS ORGANISMOS</t>
  </si>
  <si>
    <t>ASUNTOS INTERNOS</t>
  </si>
  <si>
    <t xml:space="preserve">E.3. Solvencia </t>
  </si>
  <si>
    <t xml:space="preserve">Concepto </t>
  </si>
  <si>
    <t xml:space="preserve">Fecha </t>
  </si>
  <si>
    <t>Puntos</t>
  </si>
  <si>
    <t>E.6. Ingresos Tributarios / PIB</t>
  </si>
  <si>
    <t>E.7. Depósitos del Tesoro Nacional, Crédito Neto Iess, Reserva Libre  Disponibilidad</t>
  </si>
  <si>
    <t xml:space="preserve">CONTENIDO </t>
  </si>
  <si>
    <t>A. OPERACIONES DEL SECTOR  PUBLICO NO FINANCIERO</t>
  </si>
  <si>
    <t xml:space="preserve">Cuadro A.1:  </t>
  </si>
  <si>
    <t>Operaciones del Sector Público no Financiero (Base devengado)</t>
  </si>
  <si>
    <t xml:space="preserve">Cuadro A.2:  </t>
  </si>
  <si>
    <t xml:space="preserve">Operaciones del Sector Público no Financiero </t>
  </si>
  <si>
    <t xml:space="preserve">Cuadro A.3:  </t>
  </si>
  <si>
    <t xml:space="preserve">Cuadro A.4: </t>
  </si>
  <si>
    <t xml:space="preserve">Cuadro A.5: </t>
  </si>
  <si>
    <t xml:space="preserve">B. OPERACIONES DEL GOBIERNO CENTRAL </t>
  </si>
  <si>
    <t xml:space="preserve">Cuadro B.1:  </t>
  </si>
  <si>
    <t xml:space="preserve">Evolución del Presupuesto  del Gobierno Central por Sectores </t>
  </si>
  <si>
    <t xml:space="preserve">Cuadro B.2:  </t>
  </si>
  <si>
    <t xml:space="preserve">Cuadro B.3:  </t>
  </si>
  <si>
    <t>Cuadro B.4:</t>
  </si>
  <si>
    <t xml:space="preserve">C. DEUDA PÚBLICA </t>
  </si>
  <si>
    <t xml:space="preserve">Cuadro C.1:  </t>
  </si>
  <si>
    <t xml:space="preserve">Cuadro C.2:  </t>
  </si>
  <si>
    <t xml:space="preserve">Cuadro C.4:  </t>
  </si>
  <si>
    <t xml:space="preserve">D. CIFRAS DEL SECTOR PETROLERO </t>
  </si>
  <si>
    <t xml:space="preserve">Cuadro D.1:  </t>
  </si>
  <si>
    <t xml:space="preserve">Cuadro D.2:  </t>
  </si>
  <si>
    <t xml:space="preserve">Exportaciones del Petróleo Crudo </t>
  </si>
  <si>
    <t xml:space="preserve">Cuadro D.3:  </t>
  </si>
  <si>
    <t xml:space="preserve">Importaciones de Derivados y Venta Interna Derivados Importados </t>
  </si>
  <si>
    <t xml:space="preserve">Cuadro D.4:  </t>
  </si>
  <si>
    <t xml:space="preserve">Cuadro D.5:  </t>
  </si>
  <si>
    <t xml:space="preserve">    FLAR </t>
  </si>
  <si>
    <t>Superávit/Déficit Primario</t>
  </si>
  <si>
    <t>dic-31-09</t>
  </si>
  <si>
    <t>EVOLUCION DEL SALDO DE LA DEUDA PUBLICA TOTAL POR ACREEDOR. Saldos fin período.</t>
  </si>
  <si>
    <t>Amortizaciones / PIB*</t>
  </si>
  <si>
    <t>* Incluye reducción de valor de Bonos Globales por recompra y reducción Bonos AGD</t>
  </si>
  <si>
    <t xml:space="preserve">    Transferencias y Otros (4)</t>
  </si>
  <si>
    <t xml:space="preserve">    Otros</t>
  </si>
  <si>
    <t xml:space="preserve">   Vta anticipada petróleo (Petrochina)</t>
  </si>
  <si>
    <t xml:space="preserve">  Banco del Estado</t>
  </si>
  <si>
    <t xml:space="preserve">  IESS</t>
  </si>
  <si>
    <t>GASTO DE CAPITAL Y FORMACIÓN BRUTA DE CAPITAL FIJO. SECTOR PÚBLICO NO FINANCIERO</t>
  </si>
  <si>
    <t>Gastos de capital</t>
  </si>
  <si>
    <t xml:space="preserve">  Formación bruta de capital fijo</t>
  </si>
  <si>
    <t xml:space="preserve">    Gobiernos seccionales</t>
  </si>
  <si>
    <t>NAFTA ALTO OCTANO</t>
  </si>
  <si>
    <t>1. Posición neta de divisas</t>
  </si>
  <si>
    <t>1. Emisión monetaria</t>
  </si>
  <si>
    <t>1.1 Caja en divisas</t>
  </si>
  <si>
    <t>2. Reservas bancarias</t>
  </si>
  <si>
    <t>1.2 Depósitos netos exterior</t>
  </si>
  <si>
    <t>3. SPNF</t>
  </si>
  <si>
    <t>1.3 Inversiones, depósitos plazo</t>
  </si>
  <si>
    <t xml:space="preserve">    Tesoro Nacional </t>
  </si>
  <si>
    <t>2. Oro</t>
  </si>
  <si>
    <t xml:space="preserve">    Entidades Gob. Central</t>
  </si>
  <si>
    <t>3. DEGs</t>
  </si>
  <si>
    <t xml:space="preserve">    IESS</t>
  </si>
  <si>
    <t>4. Posición FMI</t>
  </si>
  <si>
    <t xml:space="preserve">    Gobiernos Seccionales</t>
  </si>
  <si>
    <t xml:space="preserve">    Empresas públicas</t>
  </si>
  <si>
    <t>TOTAL DUEÑOS RILD</t>
  </si>
  <si>
    <t>DIFERENCIA</t>
  </si>
  <si>
    <t>POSICIÓN NETA DE DIVISAS</t>
  </si>
  <si>
    <t>EMISIÓN MONETARIA</t>
  </si>
  <si>
    <t>RESERVAS BANCARIAS</t>
  </si>
  <si>
    <t>SALDO POSICIÓN DIVISAS</t>
  </si>
  <si>
    <t>SPNF</t>
  </si>
  <si>
    <t>Tesoro Nacional</t>
  </si>
  <si>
    <t>Entidades Gob. Central</t>
  </si>
  <si>
    <t>Gob. Seccionales</t>
  </si>
  <si>
    <t>Empresas públicas</t>
  </si>
  <si>
    <t xml:space="preserve">TOTAL </t>
  </si>
  <si>
    <t>Cuadro A.6</t>
  </si>
  <si>
    <t xml:space="preserve">Cuadro A.6: </t>
  </si>
  <si>
    <t>Gasto de capital y formación bruta de capital fijo. Sector Público no Financiero</t>
  </si>
  <si>
    <t xml:space="preserve">    Otros gastos corrientes</t>
  </si>
  <si>
    <t>OPERACIONES DEL RESTO DE ENTIDADES DEL SECTOR PÚBLICO NO FINANCIERO (SPNF). (Base devengado)</t>
  </si>
  <si>
    <t xml:space="preserve">  Contribuciones a la Seguridad Soc</t>
  </si>
  <si>
    <t xml:space="preserve">  Intereses y utilidades</t>
  </si>
  <si>
    <t xml:space="preserve">  Otros</t>
  </si>
  <si>
    <t xml:space="preserve">  Transferencias</t>
  </si>
  <si>
    <t xml:space="preserve">      Del presupuesto</t>
  </si>
  <si>
    <t xml:space="preserve">      Del resto del sector público</t>
  </si>
  <si>
    <t xml:space="preserve">    Transferencias</t>
  </si>
  <si>
    <t xml:space="preserve">      Al sector público</t>
  </si>
  <si>
    <t xml:space="preserve">      Al sector privado</t>
  </si>
  <si>
    <t>Fuente: Banco Central del Ecuador</t>
  </si>
  <si>
    <t>Depósitos Entidades Gobierno Central. $Millones</t>
  </si>
  <si>
    <t>Neto del IESS, RILD, Depósito entidades. $Millones. Saldos fin de período.</t>
  </si>
  <si>
    <t>dic-31-10</t>
  </si>
  <si>
    <t xml:space="preserve">WTI. </t>
  </si>
  <si>
    <t xml:space="preserve">Precio promedio exportación. </t>
  </si>
  <si>
    <t>ELECTORAL</t>
  </si>
  <si>
    <t>TRANSPARENCIA Y CONTROL</t>
  </si>
  <si>
    <t xml:space="preserve">     Gobiernos autónomos (GADS)</t>
  </si>
  <si>
    <t>Operaciones del resto de entidades del SPNF (Base devengado)</t>
  </si>
  <si>
    <t xml:space="preserve">Evolución de la Deuda Pública Total. ($Millones) </t>
  </si>
  <si>
    <t xml:space="preserve">Producción Nacional del Petróleo Crudo. Miles de barriles.  </t>
  </si>
  <si>
    <t>Producción Promedio Diaria de Petróleo. Miles de barriles.</t>
  </si>
  <si>
    <t>Precio de Barril del Petróleo. WTI y de exportaciones.</t>
  </si>
  <si>
    <t>Precio Promed. Impor.</t>
  </si>
  <si>
    <t>Costo de Importac.</t>
  </si>
  <si>
    <t>Precio Promed. Vta. Interna</t>
  </si>
  <si>
    <t>Déficit / Superávit Global PGE (Deven)</t>
  </si>
  <si>
    <t>Déficit / Superávit Primario PGE (Dev.)</t>
  </si>
  <si>
    <t>00 Tesoro Nacional</t>
  </si>
  <si>
    <t>01 Legislativo</t>
  </si>
  <si>
    <t>02 Jurisdiccional</t>
  </si>
  <si>
    <t>03 Administrativo</t>
  </si>
  <si>
    <t>04 Ambiente</t>
  </si>
  <si>
    <t>05 Asuntos Internos</t>
  </si>
  <si>
    <t>06 Defensa Nacional</t>
  </si>
  <si>
    <t>07 Asuntos del Exterior</t>
  </si>
  <si>
    <t>08 Finanzas</t>
  </si>
  <si>
    <t>09 Educación</t>
  </si>
  <si>
    <t>10 Bienestar Social</t>
  </si>
  <si>
    <t>11 Trabajo</t>
  </si>
  <si>
    <t>12 Salud</t>
  </si>
  <si>
    <t>13 Agropecuario</t>
  </si>
  <si>
    <t>14 Recursos Naturales</t>
  </si>
  <si>
    <t>15 Comercio Exterior, Industrializac</t>
  </si>
  <si>
    <t>16 Turismo</t>
  </si>
  <si>
    <t>17 Comunicaciones</t>
  </si>
  <si>
    <t>18 Desarrollo Urbano y Vivienda</t>
  </si>
  <si>
    <t>22 Electoral</t>
  </si>
  <si>
    <t>23 Transparencia y Control</t>
  </si>
  <si>
    <t xml:space="preserve">EJECUCIÓN PRESUPUESTO GENERAL DEL ESTADO*. </t>
  </si>
  <si>
    <t>* Incluye importación derivados, universidades, entidades autónomas</t>
  </si>
  <si>
    <t>Evolución del Saldo de la Deuda Pública Total por Acreedor. Saldos fin de período ($ Millones)</t>
  </si>
  <si>
    <t>E</t>
  </si>
  <si>
    <t>E/C</t>
  </si>
  <si>
    <t>% Ejecución</t>
  </si>
  <si>
    <t>$/Barril</t>
  </si>
  <si>
    <t>Dic-30-11</t>
  </si>
  <si>
    <t>EDUCACION***</t>
  </si>
  <si>
    <t xml:space="preserve">   Salida de divisas</t>
  </si>
  <si>
    <t xml:space="preserve">     ISSFA</t>
  </si>
  <si>
    <t xml:space="preserve">     ISSPOL</t>
  </si>
  <si>
    <t>TOTAL PRESUPUESTO GENE. ESTADO</t>
  </si>
  <si>
    <t>Cuentas por Cobrar</t>
  </si>
  <si>
    <t>E.4. Riesgo -País</t>
  </si>
  <si>
    <t>Codifica</t>
  </si>
  <si>
    <t>Ingresos Tributarios</t>
  </si>
  <si>
    <t>Devengad</t>
  </si>
  <si>
    <t>5. Posición ALADI</t>
  </si>
  <si>
    <t xml:space="preserve">E. INDICADORES FISCALES </t>
  </si>
  <si>
    <t xml:space="preserve">Cuadro E.1:  </t>
  </si>
  <si>
    <t xml:space="preserve">Resultados Fiscales </t>
  </si>
  <si>
    <t xml:space="preserve">Cuadro E.2:  </t>
  </si>
  <si>
    <t xml:space="preserve">Variables Macro </t>
  </si>
  <si>
    <t xml:space="preserve">Cuadro E.3:  </t>
  </si>
  <si>
    <t xml:space="preserve">Solvencia </t>
  </si>
  <si>
    <t xml:space="preserve">Cuadro E.4:  </t>
  </si>
  <si>
    <t xml:space="preserve">Cuadro E.6:  </t>
  </si>
  <si>
    <t xml:space="preserve">Cuadro E.7:  </t>
  </si>
  <si>
    <t>Depósitos de Tesoro Nacional y Crédito Neto del IESS</t>
  </si>
  <si>
    <t>Empresas Privadas</t>
  </si>
  <si>
    <t>**Incluye Universidades 2 % del PIB</t>
  </si>
  <si>
    <t>(1) El BCE incluye recursos de los Fondos CEREPS y FEISEH, etc. Desde 2008 incluye cuenta CADID de importación de derivados</t>
  </si>
  <si>
    <t xml:space="preserve">     Además otros gastos no operaciones y transferencias al sector privado de algunos niveles de gobierno, cuenta CADID de importación derivados.</t>
  </si>
  <si>
    <t>Además otros gastos no operacionales y transferencias al sector privado de algunos niveles de gobierno, cuenta CADID de importación de derivados.</t>
  </si>
  <si>
    <t>2010(5)</t>
  </si>
  <si>
    <t>(5) A partir de 2010 cifras corresponden al Presupuesto General del Estado que incluye entidades Autónomas.</t>
  </si>
  <si>
    <t>% Variac.</t>
  </si>
  <si>
    <t>6. Posición neta Sucre</t>
  </si>
  <si>
    <t>Dic-31-12</t>
  </si>
  <si>
    <t xml:space="preserve">   Desembolsos </t>
  </si>
  <si>
    <t>(1) El BCE incluye recursos de los Fondos CEREPS y FEISEH. Incluye cuenta CADID de importación de derivados a partir de 2008</t>
  </si>
  <si>
    <t xml:space="preserve">    Otros (3)</t>
  </si>
  <si>
    <t>(3) Incluye ingresos no tributarios de los diferentes niveles de gobierno, como ingresos no operacionales e intereses y beneficios.</t>
  </si>
  <si>
    <t xml:space="preserve">(4) Incluye las transferencias corrientes a ISSFA, ISSPOL, IESS, autogestión, Bono solidario, AGD, CFN, BNF, Corp Ecuador, subsidio eléctrico y otros. </t>
  </si>
  <si>
    <t>(4) Incluye las transferencias corrientes a ISSFA, ISSPOL, IESS, autogestión, Bono solidario, AGD, CFN, BNF, Corp Ecuador, subsidio eléctrico y otros.</t>
  </si>
  <si>
    <t xml:space="preserve">   IVA</t>
  </si>
  <si>
    <t xml:space="preserve">      Salida de Divisas(2)</t>
  </si>
  <si>
    <t>(2) Incluye los ingresos tributarios por la circulación de capitales, salida del país, compra-venta de divisas y operaciones de crédito. Salida de divisas desde 2010.</t>
  </si>
  <si>
    <t xml:space="preserve">      Salida de Divisas (2)</t>
  </si>
  <si>
    <t>Salida Divisas/PIB</t>
  </si>
  <si>
    <t>Ingresos Tributarios /PIB</t>
  </si>
  <si>
    <t>Operaciones del Gobierno Central (Base Devengado)</t>
  </si>
  <si>
    <t>dic-31-13</t>
  </si>
  <si>
    <t>EDUCACION*</t>
  </si>
  <si>
    <t>*Incluye Universidades desde 2008, 2% del PIB</t>
  </si>
  <si>
    <t>Dic-18-14</t>
  </si>
  <si>
    <t xml:space="preserve">      Otros impuestos</t>
  </si>
  <si>
    <t xml:space="preserve">    Prestaciones de seguridad social</t>
  </si>
  <si>
    <t xml:space="preserve">      Salida de Divisas</t>
  </si>
  <si>
    <t xml:space="preserve">    Resto del Gobierno General</t>
  </si>
  <si>
    <t xml:space="preserve">      Salvaguardias</t>
  </si>
  <si>
    <t>Variación de saldos, deuda Flotante,otros</t>
  </si>
  <si>
    <t>Pagado</t>
  </si>
  <si>
    <t>F</t>
  </si>
  <si>
    <t>Dic-31-15</t>
  </si>
  <si>
    <t xml:space="preserve">                           (Base devengado - % PIB)</t>
  </si>
  <si>
    <t xml:space="preserve">                           ( Liquidación Presupuestaria )</t>
  </si>
  <si>
    <t xml:space="preserve">                           ( Liquidación  Presupuestaria - % PIB )</t>
  </si>
  <si>
    <t xml:space="preserve">     Otras, Competencias GADs $141 Mill.</t>
  </si>
  <si>
    <t>Base Caja</t>
  </si>
  <si>
    <t>Deven-Caja</t>
  </si>
  <si>
    <t>(1) Finanzas registra como ingreso el valor del pago de ventas anticipadas de petróleo y margen de sobe-</t>
  </si>
  <si>
    <t xml:space="preserve">     ranía, lo cual no es real. Ingreso petrolero es cero, pues, no cubre costos e importación derivados. </t>
  </si>
  <si>
    <t>Deuda Flot</t>
  </si>
  <si>
    <t>PETROLEROS SON CERO. EL DÉFICIT AUMENTA AL MENOS EN ESA MAGNITUD. LAS CUENTAS PÚBLICAS SON POCO CONFIABLES.</t>
  </si>
  <si>
    <t>Pasivo Circulante (Otros Pasivos)</t>
  </si>
  <si>
    <t>RI</t>
  </si>
  <si>
    <t>DUEÑOS DE LA RI</t>
  </si>
  <si>
    <t>NOTA: EL DÉFICIT GLOBAL ESTÁ SUBESTIMADO, PUES, SE REGISTRA COMO INGRESO PETROLERO EL VALOR DEL PAGO DE LA VENTA ANTICIPADA DE PETRÓLEO  Y OTROS RUBROS. LOS INGRESOS</t>
  </si>
  <si>
    <t>NOTA: EL DÉFICIT GLOBAL ESTÁ SUBESTIMADO, SE REGISTRA COMO INGRESO PETROLERO EL VALOR DEL PAGO DE LA VENTA ANTICIPADA DE PETRÓLEO  Y OTROS RUBROS. LOS INGRESOS</t>
  </si>
  <si>
    <t>NOTA: EL DÉFICIT GLOBAL ESTÁ SUBESTIMADO,  SE REGISTRA COMO INGRESO PETROLERO EL VALOR DEL PAGO DE LA VENTA ANTICIPADA DE PETRÓLEO  Y RUBROS. LOS INGRESOS</t>
  </si>
  <si>
    <t xml:space="preserve">  Cetes </t>
  </si>
  <si>
    <t xml:space="preserve">  Bonos*</t>
  </si>
  <si>
    <t>AÑO</t>
  </si>
  <si>
    <t>AMORTIZA-</t>
  </si>
  <si>
    <t>EXPORTA-</t>
  </si>
  <si>
    <t>SERVICIO/</t>
  </si>
  <si>
    <t>CIONES</t>
  </si>
  <si>
    <t>SERVICIO</t>
  </si>
  <si>
    <t>2009**</t>
  </si>
  <si>
    <t>Fuente: Ministerio de Finanzas. Banco Central</t>
  </si>
  <si>
    <t>*Incluye pago $749 Mill. Bonos 2012</t>
  </si>
  <si>
    <t>** incluye pago con descuentos Bonos 2030 y 2012, se redujo stock de los mismos.</t>
  </si>
  <si>
    <t>EXPORTAC.</t>
  </si>
  <si>
    <t>STOCK DEU</t>
  </si>
  <si>
    <t>DA EXTERN</t>
  </si>
  <si>
    <t>DEUDA EX</t>
  </si>
  <si>
    <t>TER/EXPOR</t>
  </si>
  <si>
    <t>3=1+2</t>
  </si>
  <si>
    <t>Porcen 3/4</t>
  </si>
  <si>
    <t>Porcen 5/4</t>
  </si>
  <si>
    <t>SERVICIO DEUDA EXTERNA/EXPORTACIONES. DEUDA EXTERNA/EXPORTACIONES. $Millones y Porcentajes.</t>
  </si>
  <si>
    <t>SERVICIO DEUDA EXTERNA</t>
  </si>
  <si>
    <t>SERVICIO DEUDA INTERNA</t>
  </si>
  <si>
    <t>SERVICIO DEUDA PÚBLICA INTERNA Y EXTERNA. $MILLONES.</t>
  </si>
  <si>
    <t>SERVICIO DEUDA PÚBLICA INTERNA Y EXTERNA. PORCENTAJE DEL PIB.</t>
  </si>
  <si>
    <t>9=7+8</t>
  </si>
  <si>
    <t>6=4+5</t>
  </si>
  <si>
    <t>Cuadro C.3</t>
  </si>
  <si>
    <t>Servicio de la Deuda del Sector Público. (Millones)</t>
  </si>
  <si>
    <t xml:space="preserve">Servicio de la Deuda del Sector Público/Exportaciones , % PIB. Stock deuda/Exportaciones. </t>
  </si>
  <si>
    <t xml:space="preserve">Cuadro C.3: </t>
  </si>
  <si>
    <t xml:space="preserve">Fuente: Banco Central. </t>
  </si>
  <si>
    <t>AMORTIZA</t>
  </si>
  <si>
    <t>EXTERNOS</t>
  </si>
  <si>
    <t>Nov-30-16</t>
  </si>
  <si>
    <t>Dic-31-16</t>
  </si>
  <si>
    <t>EJECUCIÓN DEL PRESUPUESTO GENERAL DEL ESTADO. 2017. Base Devengado.</t>
  </si>
  <si>
    <t xml:space="preserve">   Desembolsos  (2)</t>
  </si>
  <si>
    <t xml:space="preserve">Venta anticipada petróleo </t>
  </si>
  <si>
    <t>IMPORTACIÓN DERIVADOS (CFDD)</t>
  </si>
  <si>
    <t>Mar-31-17</t>
  </si>
  <si>
    <t xml:space="preserve">    Bonos Petroamazonas</t>
  </si>
  <si>
    <t>TOTAL RI</t>
  </si>
  <si>
    <t>SALDO INIC</t>
  </si>
  <si>
    <t>DESEMBOS</t>
  </si>
  <si>
    <t>AMORTIZ</t>
  </si>
  <si>
    <t>SALDO FIN*</t>
  </si>
  <si>
    <t>CUADRO C5.</t>
  </si>
  <si>
    <t>EVOLUCION DEL SALDO DE LA DEUDA PUBLICA TOTAL POR ACREEDOR.  DESEMBOLSOS Y AMORTIZACIONES. Saldos fin período.</t>
  </si>
  <si>
    <t>FALTANTE ATENDER DUEÑOS RI</t>
  </si>
  <si>
    <t>May-31-17</t>
  </si>
  <si>
    <t>Jun-30-17</t>
  </si>
  <si>
    <t>Jul-31-17</t>
  </si>
  <si>
    <t>(2) $1.000 millones Bonos 2026 (enero), $1.000 Bonos 2023 y $1.000 Bonos 2027 (junio).</t>
  </si>
  <si>
    <t>2016/2017</t>
  </si>
  <si>
    <t xml:space="preserve">    Presupuesto General del Estado</t>
  </si>
  <si>
    <t xml:space="preserve">    Empresas públicas </t>
  </si>
  <si>
    <t xml:space="preserve">  Otros  Gasto de Capital</t>
  </si>
  <si>
    <t>Ago-31-17</t>
  </si>
  <si>
    <t>NOTA: SE INCLUYEN INGRESOS Y GASTOS LEY SOLIDARIA TERREMOTO.</t>
  </si>
  <si>
    <t>Sep-30-17</t>
  </si>
  <si>
    <t>PRESUPUESTO DEL ESTADO. SERVICIO DEUDA PÚBLICA 2017. $MILLONES.</t>
  </si>
  <si>
    <t>ENERO</t>
  </si>
  <si>
    <t>FEBRERO</t>
  </si>
  <si>
    <t>MARZO</t>
  </si>
  <si>
    <t>ABRIL</t>
  </si>
  <si>
    <t>MAYO*</t>
  </si>
  <si>
    <t>JUNIO</t>
  </si>
  <si>
    <t>JULIO</t>
  </si>
  <si>
    <t>AGOSTO</t>
  </si>
  <si>
    <t>SEPTIEMBRE</t>
  </si>
  <si>
    <t>AMORTIZACIÓN DEUDA INTERNA</t>
  </si>
  <si>
    <t>AMORTIZACIÓN DEUDA EXTERNA</t>
  </si>
  <si>
    <t>TOTAL AMORTIZACIONES</t>
  </si>
  <si>
    <t>INTERESES INTERNOS</t>
  </si>
  <si>
    <t>INTERESES EXTERNOS</t>
  </si>
  <si>
    <t xml:space="preserve">      ORGANISMOS INTERNACIONALES</t>
  </si>
  <si>
    <t xml:space="preserve">      GOBIERNOS CONVENIOS ORIGINALES</t>
  </si>
  <si>
    <t xml:space="preserve">      BANCOS CONVENIOS ORIGINALES</t>
  </si>
  <si>
    <t xml:space="preserve">      BONOS BRADY</t>
  </si>
  <si>
    <t xml:space="preserve">      CLUB DE PARÍS</t>
  </si>
  <si>
    <t>TOTAL INTERESES INTERNOS Y EXTERNOS</t>
  </si>
  <si>
    <t>TOTAL SERVICIO DEUDA INTERNA Y EXTERNA</t>
  </si>
  <si>
    <t>TOTAL SERVICIO DEUDA EXTERNA</t>
  </si>
  <si>
    <t>* EN MAYO FINANZAS REAJUSTÓ LA AMORTIZACIÓN  DEUDA INTERNA POR PRÉSTAMOS DEL  CENTRAL CON LA RI, NO INCLUYE REVISIÓN DESDE FEBRERO.</t>
  </si>
  <si>
    <t>CUADRO C6.</t>
  </si>
  <si>
    <t>Cuadro  C5</t>
  </si>
  <si>
    <t>Evolución del saldo de la Deuda Pública Total por Acreedor. Desembolsos y Amortizaciones. Saldos fin período (Mill)</t>
  </si>
  <si>
    <t xml:space="preserve">Cuadro C.6:  </t>
  </si>
  <si>
    <t>OPERACIONES DEL PRESUPUESTO GENERAL DEL ESTADO (Base devengado)</t>
  </si>
  <si>
    <t>Oct-31-17</t>
  </si>
  <si>
    <t xml:space="preserve">    Bonos Soberanos 2014-2024</t>
  </si>
  <si>
    <t xml:space="preserve">    Bonos Soberanos 2015-2020</t>
  </si>
  <si>
    <t xml:space="preserve">    Bonos Soberanos 2016-2022</t>
  </si>
  <si>
    <t xml:space="preserve">    Bonos Soberanos 2016-2026</t>
  </si>
  <si>
    <t xml:space="preserve">    Bonos Soberanos 2017-2023</t>
  </si>
  <si>
    <t xml:space="preserve">    Bonos Soberanos 2017-2027jun</t>
  </si>
  <si>
    <t xml:space="preserve">    Bonos Soberanos 2017-2027oct</t>
  </si>
  <si>
    <t xml:space="preserve">    Bonos Soberanos 2017-2027Jun</t>
  </si>
  <si>
    <t xml:space="preserve">    Bonos Soberanos 2017-2027Oct</t>
  </si>
  <si>
    <t>OCTUBRE</t>
  </si>
  <si>
    <t xml:space="preserve">      BONOS SOBERANOS 2015-2020</t>
  </si>
  <si>
    <t xml:space="preserve">      BONOS SOBERANOS 2014-2024</t>
  </si>
  <si>
    <t xml:space="preserve">      BONOS SOBERANOS 2016-2022</t>
  </si>
  <si>
    <t xml:space="preserve">      BONOS SOBERANOS 2016-2026</t>
  </si>
  <si>
    <t xml:space="preserve">$2.500 MILL. Bonos 2027 oct. $500 mill. Goldman Sachs, oct. </t>
  </si>
  <si>
    <t xml:space="preserve">    PRESUPUESTO GENERAL DEL ESTADO</t>
  </si>
  <si>
    <t>Nov-30-17</t>
  </si>
  <si>
    <t>Intereses y Amortizaciones de la Deuda Pública Interna y Externa. Enero-Octubre de 2017 ($Mill) .</t>
  </si>
  <si>
    <t xml:space="preserve">    Bonos Petroamazonas 1</t>
  </si>
  <si>
    <t>NOVIEMBR</t>
  </si>
  <si>
    <t>Ene-Dic</t>
  </si>
  <si>
    <t>DIC.</t>
  </si>
  <si>
    <t>SISTEMA DE BALANCES BANCO CENTRAL. AL 29 DE DICIEMBRE DE  2017. $Millones.</t>
  </si>
  <si>
    <t>3.904 Encaje</t>
  </si>
  <si>
    <t>En-Oct-17</t>
  </si>
  <si>
    <t>EVOLUCIÓN DEL PRESUPUESTO GENERAL DEL ESTADO POR SECTORES. (Valores Devengados)</t>
  </si>
  <si>
    <t>EVOLUCIÓN DEL PRESUPUESTO GENERAL DEL ESTADO POR SECTORES (Valores Devengados)</t>
  </si>
  <si>
    <t>CONSOLIDADO SECTORIAL. ENERO-DICIEMBRE 2017</t>
  </si>
  <si>
    <t>Ene-Nov-16</t>
  </si>
  <si>
    <t>Ene-Nov-17</t>
  </si>
  <si>
    <t>Ingresos Petroleros (Marg. Sober. Regalías)</t>
  </si>
  <si>
    <t>De la Venta Anticipada de Petróleo</t>
  </si>
  <si>
    <t>TRANSFERENCIAS DE CAPITAL</t>
  </si>
  <si>
    <t xml:space="preserve">     Iess 40 % pensiones y otros</t>
  </si>
  <si>
    <t>ENERO-DICIEMBRE 2017</t>
  </si>
  <si>
    <t>DICIEMBRE</t>
  </si>
  <si>
    <t xml:space="preserve">      BONOS SOBERANOS 2017-2023</t>
  </si>
  <si>
    <t xml:space="preserve">      BONOS SOBERANOS 2017-2027JUN</t>
  </si>
  <si>
    <t xml:space="preserve">      BONOS SOBERANOS 2017-2027OCT</t>
  </si>
  <si>
    <t>Dic-31-17</t>
  </si>
  <si>
    <t>En-Dic-17</t>
  </si>
  <si>
    <t>Déficit / Superávit Global Gobierno Central (Devengado)</t>
  </si>
  <si>
    <t>Déficit / Superávit Primario Gobierno Central (Devengado)</t>
  </si>
  <si>
    <t>Sistemas de Balances Banco Central. Al 29 de diciembre de 2017.</t>
  </si>
  <si>
    <t>Ejecución del Presupuesto General del Estado. 2017 (Enero-Diciembre).  Base Devengado</t>
  </si>
  <si>
    <t>Ejecución Presupuesto General del Estado. Consolidado sectorial. 2017 (Enero-Diciembre).  $ Mill.</t>
  </si>
  <si>
    <t>FUENTE: MINISTERIO DE FINANZAS. BOLETINES DEUDA PÚBLICA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</si>
</sst>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"/>
    <numFmt numFmtId="189" formatCode="0.0%"/>
    <numFmt numFmtId="190" formatCode="#,##0.0"/>
    <numFmt numFmtId="191" formatCode="&quot;   &quot;@"/>
    <numFmt numFmtId="192" formatCode="&quot;      &quot;@"/>
    <numFmt numFmtId="193" formatCode="&quot;         &quot;@"/>
    <numFmt numFmtId="194" formatCode="&quot;            &quot;@"/>
    <numFmt numFmtId="195" formatCode="&quot;               &quot;@"/>
    <numFmt numFmtId="196" formatCode="_ [$€-2]\ * #,##0.00_ ;_ [$€-2]\ * \-#,##0.00_ ;_ [$€-2]\ * &quot;-&quot;??_ "/>
    <numFmt numFmtId="197" formatCode="[&gt;0.05]#,##0.0;[&lt;-0.05]\-#,##0.0;\-\-&quot; &quot;;"/>
    <numFmt numFmtId="198" formatCode="[&gt;0.5]#,##0;[&lt;-0.5]\-#,##0;\-\-&quot; &quot;;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_ &quot;S/.&quot;* #,##0_ ;_ &quot;S/.&quot;* \-#,##0_ ;_ &quot;S/.&quot;* &quot;-&quot;_ ;_ @_ "/>
    <numFmt numFmtId="203" formatCode="_ &quot;S/.&quot;* #,##0.00_ ;_ &quot;S/.&quot;* \-#,##0.00_ ;_ &quot;S/.&quot;* &quot;-&quot;??_ ;_ @_ "/>
    <numFmt numFmtId="204" formatCode="_ * #,##0.0_ ;_ * \-#,##0.0_ ;_ * &quot;-&quot;??_ ;_ @_ "/>
    <numFmt numFmtId="205" formatCode="_(* #,##0_);_(* \(#,##0\);_(* &quot;-&quot;??_);_(@_)"/>
    <numFmt numFmtId="206" formatCode="_(* #,##0.0_);_(* \(#,##0.0\);_(* &quot;-&quot;??_);_(@_)"/>
    <numFmt numFmtId="207" formatCode="_-* #,##0_-;\-* #,##0_-;_-* &quot;-&quot;??_-;_-@_-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d/m/yyyy"/>
    <numFmt numFmtId="215" formatCode="_-* #,##0.0\ _€_-;\-* #,##0.0\ _€_-;_-* &quot;-&quot;??\ _€_-;_-@_-"/>
    <numFmt numFmtId="216" formatCode="_-* #,##0\ _€_-;\-* #,##0\ _€_-;_-* &quot;-&quot;??\ _€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8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8" borderId="0" applyNumberFormat="0" applyBorder="0" applyAlignment="0" applyProtection="0"/>
    <xf numFmtId="0" fontId="44" fillId="18" borderId="0" applyNumberFormat="0" applyBorder="0" applyAlignment="0" applyProtection="0"/>
    <xf numFmtId="0" fontId="44" fillId="7" borderId="0" applyNumberFormat="0" applyBorder="0" applyAlignment="0" applyProtection="0"/>
    <xf numFmtId="195" fontId="6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21" borderId="0" applyNumberFormat="0" applyBorder="0" applyAlignment="0" applyProtection="0"/>
    <xf numFmtId="0" fontId="45" fillId="23" borderId="0" applyNumberFormat="0" applyBorder="0" applyAlignment="0" applyProtection="0"/>
    <xf numFmtId="0" fontId="45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9" fillId="8" borderId="1" applyNumberFormat="0" applyAlignment="0" applyProtection="0"/>
    <xf numFmtId="0" fontId="46" fillId="30" borderId="2" applyNumberFormat="0" applyAlignment="0" applyProtection="0"/>
    <xf numFmtId="0" fontId="10" fillId="24" borderId="3" applyNumberFormat="0" applyAlignment="0" applyProtection="0"/>
    <xf numFmtId="0" fontId="17" fillId="0" borderId="4" applyNumberFormat="0" applyFill="0" applyAlignment="0" applyProtection="0"/>
    <xf numFmtId="0" fontId="10" fillId="24" borderId="3" applyNumberFormat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16" fillId="7" borderId="1" applyNumberFormat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49" fillId="36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19" fillId="8" borderId="9" applyNumberFormat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30" borderId="10" applyNumberFormat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41" fillId="0" borderId="12" applyNumberFormat="0" applyFill="0" applyAlignment="0" applyProtection="0"/>
    <xf numFmtId="0" fontId="32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Font="1" applyAlignment="1">
      <alignment/>
    </xf>
    <xf numFmtId="188" fontId="2" fillId="0" borderId="0" xfId="0" applyNumberFormat="1" applyFont="1" applyAlignment="1">
      <alignment/>
    </xf>
    <xf numFmtId="190" fontId="0" fillId="0" borderId="0" xfId="0" applyNumberFormat="1" applyAlignment="1">
      <alignment horizontal="right" indent="1"/>
    </xf>
    <xf numFmtId="190" fontId="2" fillId="0" borderId="0" xfId="0" applyNumberFormat="1" applyFont="1" applyAlignment="1">
      <alignment horizontal="right" inden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190" fontId="2" fillId="0" borderId="0" xfId="0" applyNumberFormat="1" applyFont="1" applyBorder="1" applyAlignment="1">
      <alignment horizontal="right" inden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190" fontId="0" fillId="0" borderId="18" xfId="0" applyNumberFormat="1" applyBorder="1" applyAlignment="1">
      <alignment horizontal="right" indent="1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188" fontId="0" fillId="0" borderId="0" xfId="0" applyNumberFormat="1" applyBorder="1" applyAlignment="1">
      <alignment horizontal="right" inden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right" indent="1"/>
    </xf>
    <xf numFmtId="0" fontId="4" fillId="0" borderId="18" xfId="0" applyFont="1" applyBorder="1" applyAlignment="1">
      <alignment horizontal="center"/>
    </xf>
    <xf numFmtId="188" fontId="2" fillId="0" borderId="18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0" fillId="0" borderId="17" xfId="0" applyNumberFormat="1" applyBorder="1" applyAlignment="1">
      <alignment horizontal="right" indent="1"/>
    </xf>
    <xf numFmtId="0" fontId="2" fillId="0" borderId="0" xfId="0" applyFont="1" applyBorder="1" applyAlignment="1">
      <alignment/>
    </xf>
    <xf numFmtId="188" fontId="0" fillId="0" borderId="18" xfId="0" applyNumberFormat="1" applyBorder="1" applyAlignment="1">
      <alignment/>
    </xf>
    <xf numFmtId="188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189" fontId="0" fillId="0" borderId="18" xfId="0" applyNumberFormat="1" applyBorder="1" applyAlignment="1">
      <alignment horizontal="right" indent="1"/>
    </xf>
    <xf numFmtId="2" fontId="0" fillId="0" borderId="18" xfId="0" applyNumberFormat="1" applyBorder="1" applyAlignment="1">
      <alignment horizontal="right" indent="1"/>
    </xf>
    <xf numFmtId="15" fontId="0" fillId="0" borderId="0" xfId="0" applyNumberFormat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3" fontId="0" fillId="0" borderId="18" xfId="0" applyNumberFormat="1" applyBorder="1" applyAlignment="1">
      <alignment horizontal="right" indent="1"/>
    </xf>
    <xf numFmtId="0" fontId="23" fillId="30" borderId="0" xfId="0" applyFont="1" applyFill="1" applyAlignment="1">
      <alignment/>
    </xf>
    <xf numFmtId="0" fontId="24" fillId="30" borderId="0" xfId="0" applyFont="1" applyFill="1" applyAlignment="1">
      <alignment/>
    </xf>
    <xf numFmtId="0" fontId="25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3" fillId="30" borderId="21" xfId="0" applyFont="1" applyFill="1" applyBorder="1" applyAlignment="1">
      <alignment/>
    </xf>
    <xf numFmtId="0" fontId="26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24" xfId="0" applyFont="1" applyFill="1" applyBorder="1" applyAlignment="1">
      <alignment/>
    </xf>
    <xf numFmtId="0" fontId="23" fillId="30" borderId="2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26" xfId="0" applyFont="1" applyFill="1" applyBorder="1" applyAlignment="1">
      <alignment/>
    </xf>
    <xf numFmtId="0" fontId="26" fillId="30" borderId="0" xfId="0" applyFont="1" applyFill="1" applyBorder="1" applyAlignment="1">
      <alignment/>
    </xf>
    <xf numFmtId="0" fontId="0" fillId="30" borderId="0" xfId="0" applyFont="1" applyFill="1" applyAlignment="1">
      <alignment/>
    </xf>
    <xf numFmtId="0" fontId="23" fillId="30" borderId="27" xfId="0" applyFont="1" applyFill="1" applyBorder="1" applyAlignment="1">
      <alignment/>
    </xf>
    <xf numFmtId="0" fontId="26" fillId="30" borderId="28" xfId="0" applyFont="1" applyFill="1" applyBorder="1" applyAlignment="1">
      <alignment/>
    </xf>
    <xf numFmtId="0" fontId="23" fillId="30" borderId="28" xfId="0" applyFont="1" applyFill="1" applyBorder="1" applyAlignment="1">
      <alignment/>
    </xf>
    <xf numFmtId="0" fontId="23" fillId="30" borderId="29" xfId="0" applyFont="1" applyFill="1" applyBorder="1" applyAlignment="1">
      <alignment/>
    </xf>
    <xf numFmtId="0" fontId="27" fillId="30" borderId="0" xfId="0" applyFont="1" applyFill="1" applyAlignment="1">
      <alignment/>
    </xf>
    <xf numFmtId="2" fontId="0" fillId="0" borderId="17" xfId="0" applyNumberFormat="1" applyBorder="1" applyAlignment="1">
      <alignment horizontal="right" indent="1"/>
    </xf>
    <xf numFmtId="0" fontId="2" fillId="0" borderId="0" xfId="1673" applyFont="1">
      <alignment/>
      <protection/>
    </xf>
    <xf numFmtId="0" fontId="0" fillId="0" borderId="0" xfId="1724">
      <alignment/>
      <protection/>
    </xf>
    <xf numFmtId="0" fontId="2" fillId="0" borderId="0" xfId="1724" applyFont="1">
      <alignment/>
      <protection/>
    </xf>
    <xf numFmtId="190" fontId="0" fillId="0" borderId="0" xfId="1724" applyNumberFormat="1" applyBorder="1" applyAlignment="1">
      <alignment horizontal="right" indent="1"/>
      <protection/>
    </xf>
    <xf numFmtId="190" fontId="0" fillId="0" borderId="0" xfId="1724" applyNumberFormat="1" applyFill="1" applyBorder="1" applyAlignment="1">
      <alignment horizontal="right" indent="1"/>
      <protection/>
    </xf>
    <xf numFmtId="188" fontId="0" fillId="0" borderId="18" xfId="0" applyNumberFormat="1" applyFill="1" applyBorder="1" applyAlignment="1">
      <alignment/>
    </xf>
    <xf numFmtId="0" fontId="0" fillId="0" borderId="0" xfId="2282">
      <alignment/>
      <protection/>
    </xf>
    <xf numFmtId="0" fontId="28" fillId="0" borderId="0" xfId="1672" applyFont="1" applyBorder="1">
      <alignment/>
      <protection/>
    </xf>
    <xf numFmtId="3" fontId="28" fillId="0" borderId="0" xfId="1672" applyNumberFormat="1" applyFont="1" applyBorder="1" applyAlignment="1">
      <alignment horizontal="right"/>
      <protection/>
    </xf>
    <xf numFmtId="0" fontId="28" fillId="0" borderId="0" xfId="1672" applyFont="1" applyBorder="1" applyAlignment="1">
      <alignment horizontal="right"/>
      <protection/>
    </xf>
    <xf numFmtId="190" fontId="2" fillId="0" borderId="0" xfId="1724" applyNumberFormat="1" applyFont="1" applyBorder="1" applyAlignment="1">
      <alignment horizontal="right" indent="1"/>
      <protection/>
    </xf>
    <xf numFmtId="0" fontId="0" fillId="0" borderId="0" xfId="2282" applyBorder="1">
      <alignment/>
      <protection/>
    </xf>
    <xf numFmtId="0" fontId="2" fillId="0" borderId="0" xfId="1724" applyFont="1" applyBorder="1">
      <alignment/>
      <protection/>
    </xf>
    <xf numFmtId="0" fontId="2" fillId="0" borderId="0" xfId="2282" applyFont="1">
      <alignment/>
      <protection/>
    </xf>
    <xf numFmtId="0" fontId="2" fillId="0" borderId="0" xfId="2282" applyFont="1" applyBorder="1">
      <alignment/>
      <protection/>
    </xf>
    <xf numFmtId="0" fontId="0" fillId="0" borderId="0" xfId="1747" applyFont="1">
      <alignment/>
      <protection/>
    </xf>
    <xf numFmtId="0" fontId="2" fillId="0" borderId="18" xfId="1747" applyFont="1" applyBorder="1">
      <alignment/>
      <protection/>
    </xf>
    <xf numFmtId="190" fontId="2" fillId="0" borderId="18" xfId="1747" applyNumberFormat="1" applyFont="1" applyBorder="1" applyAlignment="1">
      <alignment horizontal="right" indent="1"/>
      <protection/>
    </xf>
    <xf numFmtId="0" fontId="2" fillId="0" borderId="17" xfId="1747" applyFont="1" applyBorder="1">
      <alignment/>
      <protection/>
    </xf>
    <xf numFmtId="0" fontId="2" fillId="0" borderId="17" xfId="1747" applyFont="1" applyBorder="1" applyAlignment="1">
      <alignment horizontal="center"/>
      <protection/>
    </xf>
    <xf numFmtId="0" fontId="2" fillId="0" borderId="0" xfId="1747" applyFont="1" applyBorder="1">
      <alignment/>
      <protection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29" fillId="0" borderId="18" xfId="1672" applyFont="1" applyBorder="1">
      <alignment/>
      <protection/>
    </xf>
    <xf numFmtId="0" fontId="28" fillId="0" borderId="18" xfId="1672" applyFont="1" applyBorder="1">
      <alignment/>
      <protection/>
    </xf>
    <xf numFmtId="3" fontId="29" fillId="0" borderId="26" xfId="1672" applyNumberFormat="1" applyFont="1" applyBorder="1" applyAlignment="1">
      <alignment horizontal="right"/>
      <protection/>
    </xf>
    <xf numFmtId="0" fontId="28" fillId="0" borderId="26" xfId="1672" applyFont="1" applyBorder="1" applyAlignment="1">
      <alignment horizontal="right"/>
      <protection/>
    </xf>
    <xf numFmtId="190" fontId="2" fillId="0" borderId="23" xfId="0" applyNumberFormat="1" applyFont="1" applyBorder="1" applyAlignment="1">
      <alignment horizontal="right" indent="1"/>
    </xf>
    <xf numFmtId="0" fontId="2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26" fillId="0" borderId="16" xfId="2370" applyFont="1" applyBorder="1">
      <alignment/>
      <protection/>
    </xf>
    <xf numFmtId="190" fontId="26" fillId="0" borderId="16" xfId="2370" applyNumberFormat="1" applyFont="1" applyBorder="1">
      <alignment/>
      <protection/>
    </xf>
    <xf numFmtId="0" fontId="23" fillId="0" borderId="15" xfId="2370" applyFont="1" applyBorder="1">
      <alignment/>
      <protection/>
    </xf>
    <xf numFmtId="0" fontId="23" fillId="0" borderId="18" xfId="2370" applyFont="1" applyBorder="1" applyAlignment="1">
      <alignment horizontal="left"/>
      <protection/>
    </xf>
    <xf numFmtId="190" fontId="23" fillId="0" borderId="18" xfId="2370" applyNumberFormat="1" applyFont="1" applyBorder="1" applyAlignment="1">
      <alignment/>
      <protection/>
    </xf>
    <xf numFmtId="190" fontId="23" fillId="0" borderId="18" xfId="2370" applyNumberFormat="1" applyFont="1" applyBorder="1" applyAlignment="1">
      <alignment horizontal="left" indent="1"/>
      <protection/>
    </xf>
    <xf numFmtId="0" fontId="26" fillId="0" borderId="17" xfId="2370" applyFont="1" applyBorder="1">
      <alignment/>
      <protection/>
    </xf>
    <xf numFmtId="190" fontId="26" fillId="0" borderId="17" xfId="2370" applyNumberFormat="1" applyFont="1" applyBorder="1">
      <alignment/>
      <protection/>
    </xf>
    <xf numFmtId="0" fontId="23" fillId="0" borderId="18" xfId="2370" applyFont="1" applyBorder="1">
      <alignment/>
      <protection/>
    </xf>
    <xf numFmtId="190" fontId="23" fillId="0" borderId="17" xfId="2370" applyNumberFormat="1" applyFont="1" applyBorder="1" applyAlignment="1">
      <alignment horizontal="right" indent="1"/>
      <protection/>
    </xf>
    <xf numFmtId="190" fontId="26" fillId="0" borderId="18" xfId="2370" applyNumberFormat="1" applyFont="1" applyBorder="1" applyAlignment="1">
      <alignment horizontal="left" indent="1"/>
      <protection/>
    </xf>
    <xf numFmtId="190" fontId="26" fillId="0" borderId="18" xfId="2370" applyNumberFormat="1" applyFont="1" applyBorder="1" applyAlignment="1">
      <alignment/>
      <protection/>
    </xf>
    <xf numFmtId="190" fontId="23" fillId="0" borderId="18" xfId="2370" applyNumberFormat="1" applyFont="1" applyFill="1" applyBorder="1" applyAlignment="1">
      <alignment/>
      <protection/>
    </xf>
    <xf numFmtId="0" fontId="26" fillId="0" borderId="23" xfId="2370" applyFont="1" applyBorder="1">
      <alignment/>
      <protection/>
    </xf>
    <xf numFmtId="190" fontId="26" fillId="0" borderId="23" xfId="2370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Border="1" applyAlignment="1">
      <alignment/>
    </xf>
    <xf numFmtId="188" fontId="0" fillId="0" borderId="26" xfId="0" applyNumberFormat="1" applyBorder="1" applyAlignment="1">
      <alignment horizontal="right" indent="1"/>
    </xf>
    <xf numFmtId="188" fontId="0" fillId="0" borderId="24" xfId="0" applyNumberFormat="1" applyBorder="1" applyAlignment="1">
      <alignment horizontal="right" indent="1"/>
    </xf>
    <xf numFmtId="0" fontId="0" fillId="0" borderId="22" xfId="0" applyBorder="1" applyAlignment="1">
      <alignment/>
    </xf>
    <xf numFmtId="0" fontId="0" fillId="30" borderId="0" xfId="0" applyFill="1" applyBorder="1" applyAlignment="1">
      <alignment/>
    </xf>
    <xf numFmtId="0" fontId="0" fillId="30" borderId="28" xfId="0" applyFill="1" applyBorder="1" applyAlignment="1">
      <alignment/>
    </xf>
    <xf numFmtId="190" fontId="2" fillId="0" borderId="18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0" fontId="44" fillId="0" borderId="0" xfId="1672">
      <alignment/>
      <protection/>
    </xf>
    <xf numFmtId="0" fontId="28" fillId="0" borderId="15" xfId="1672" applyFont="1" applyBorder="1" applyAlignment="1">
      <alignment horizontal="center"/>
      <protection/>
    </xf>
    <xf numFmtId="3" fontId="28" fillId="0" borderId="17" xfId="1672" applyNumberFormat="1" applyFont="1" applyBorder="1" applyAlignment="1">
      <alignment horizontal="right"/>
      <protection/>
    </xf>
    <xf numFmtId="0" fontId="29" fillId="0" borderId="18" xfId="1672" applyFont="1" applyBorder="1" applyAlignment="1">
      <alignment horizontal="right"/>
      <protection/>
    </xf>
    <xf numFmtId="3" fontId="28" fillId="0" borderId="18" xfId="1672" applyNumberFormat="1" applyFont="1" applyBorder="1" applyAlignment="1">
      <alignment horizontal="right"/>
      <protection/>
    </xf>
    <xf numFmtId="0" fontId="28" fillId="0" borderId="18" xfId="1672" applyFont="1" applyBorder="1" applyAlignment="1">
      <alignment horizontal="right"/>
      <protection/>
    </xf>
    <xf numFmtId="0" fontId="2" fillId="0" borderId="15" xfId="0" applyFont="1" applyFill="1" applyBorder="1" applyAlignment="1">
      <alignment horizontal="center"/>
    </xf>
    <xf numFmtId="1" fontId="29" fillId="0" borderId="0" xfId="1672" applyNumberFormat="1" applyFont="1" applyBorder="1" applyAlignment="1">
      <alignment horizontal="right"/>
      <protection/>
    </xf>
    <xf numFmtId="1" fontId="28" fillId="0" borderId="30" xfId="1672" applyNumberFormat="1" applyFont="1" applyBorder="1" applyAlignment="1">
      <alignment horizontal="right"/>
      <protection/>
    </xf>
    <xf numFmtId="1" fontId="29" fillId="0" borderId="25" xfId="1672" applyNumberFormat="1" applyFont="1" applyBorder="1" applyAlignment="1">
      <alignment horizontal="right"/>
      <protection/>
    </xf>
    <xf numFmtId="190" fontId="2" fillId="0" borderId="17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center"/>
    </xf>
    <xf numFmtId="190" fontId="2" fillId="0" borderId="17" xfId="1747" applyNumberFormat="1" applyFont="1" applyBorder="1" applyAlignment="1">
      <alignment horizontal="center"/>
      <protection/>
    </xf>
    <xf numFmtId="0" fontId="0" fillId="0" borderId="0" xfId="1747" applyFont="1" applyBorder="1">
      <alignment/>
      <protection/>
    </xf>
    <xf numFmtId="0" fontId="0" fillId="0" borderId="18" xfId="1747" applyFont="1" applyBorder="1">
      <alignment/>
      <protection/>
    </xf>
    <xf numFmtId="190" fontId="0" fillId="0" borderId="18" xfId="1747" applyNumberFormat="1" applyFont="1" applyBorder="1" applyAlignment="1">
      <alignment horizontal="right" indent="1"/>
      <protection/>
    </xf>
    <xf numFmtId="190" fontId="2" fillId="0" borderId="18" xfId="1747" applyNumberFormat="1" applyFont="1" applyBorder="1" applyAlignment="1">
      <alignment horizontal="center"/>
      <protection/>
    </xf>
    <xf numFmtId="0" fontId="26" fillId="0" borderId="18" xfId="2370" applyFont="1" applyBorder="1">
      <alignment/>
      <protection/>
    </xf>
    <xf numFmtId="190" fontId="26" fillId="0" borderId="18" xfId="2370" applyNumberFormat="1" applyFont="1" applyBorder="1">
      <alignment/>
      <protection/>
    </xf>
    <xf numFmtId="0" fontId="4" fillId="0" borderId="15" xfId="0" applyFont="1" applyBorder="1" applyAlignment="1">
      <alignment horizontal="center"/>
    </xf>
    <xf numFmtId="188" fontId="0" fillId="0" borderId="15" xfId="0" applyNumberFormat="1" applyBorder="1" applyAlignment="1">
      <alignment/>
    </xf>
    <xf numFmtId="0" fontId="28" fillId="0" borderId="29" xfId="1672" applyFont="1" applyBorder="1" applyAlignment="1">
      <alignment horizontal="center"/>
      <protection/>
    </xf>
    <xf numFmtId="190" fontId="0" fillId="0" borderId="18" xfId="0" applyNumberFormat="1" applyBorder="1" applyAlignment="1">
      <alignment horizontal="right"/>
    </xf>
    <xf numFmtId="190" fontId="0" fillId="0" borderId="18" xfId="0" applyNumberFormat="1" applyFill="1" applyBorder="1" applyAlignment="1">
      <alignment horizontal="right"/>
    </xf>
    <xf numFmtId="190" fontId="0" fillId="0" borderId="17" xfId="0" applyNumberFormat="1" applyFill="1" applyBorder="1" applyAlignment="1">
      <alignment horizontal="right"/>
    </xf>
    <xf numFmtId="190" fontId="0" fillId="0" borderId="17" xfId="0" applyNumberFormat="1" applyFont="1" applyBorder="1" applyAlignment="1">
      <alignment horizontal="right"/>
    </xf>
    <xf numFmtId="190" fontId="2" fillId="0" borderId="16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8" fontId="0" fillId="0" borderId="18" xfId="0" applyNumberFormat="1" applyBorder="1" applyAlignment="1">
      <alignment horizontal="right"/>
    </xf>
    <xf numFmtId="188" fontId="0" fillId="0" borderId="18" xfId="0" applyNumberFormat="1" applyFill="1" applyBorder="1" applyAlignment="1">
      <alignment horizontal="right"/>
    </xf>
    <xf numFmtId="188" fontId="0" fillId="0" borderId="17" xfId="0" applyNumberFormat="1" applyFill="1" applyBorder="1" applyAlignment="1">
      <alignment horizontal="right"/>
    </xf>
    <xf numFmtId="190" fontId="0" fillId="0" borderId="15" xfId="0" applyNumberFormat="1" applyBorder="1" applyAlignment="1">
      <alignment horizontal="right"/>
    </xf>
    <xf numFmtId="188" fontId="0" fillId="0" borderId="15" xfId="0" applyNumberFormat="1" applyBorder="1" applyAlignment="1">
      <alignment horizontal="right"/>
    </xf>
    <xf numFmtId="188" fontId="2" fillId="0" borderId="17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2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0" fillId="0" borderId="0" xfId="0" applyNumberFormat="1" applyFont="1" applyAlignment="1">
      <alignment/>
    </xf>
    <xf numFmtId="188" fontId="2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 horizontal="right" indent="1"/>
    </xf>
    <xf numFmtId="0" fontId="2" fillId="0" borderId="30" xfId="1747" applyFont="1" applyBorder="1" applyAlignment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190" fontId="0" fillId="0" borderId="18" xfId="0" applyNumberFormat="1" applyFont="1" applyBorder="1" applyAlignment="1">
      <alignment horizontal="right"/>
    </xf>
    <xf numFmtId="190" fontId="0" fillId="0" borderId="25" xfId="0" applyNumberFormat="1" applyFill="1" applyBorder="1" applyAlignment="1">
      <alignment horizontal="right"/>
    </xf>
    <xf numFmtId="0" fontId="0" fillId="0" borderId="18" xfId="0" applyBorder="1" applyAlignment="1">
      <alignment horizontal="right"/>
    </xf>
    <xf numFmtId="190" fontId="0" fillId="0" borderId="18" xfId="0" applyNumberFormat="1" applyFont="1" applyFill="1" applyBorder="1" applyAlignment="1">
      <alignment horizontal="right"/>
    </xf>
    <xf numFmtId="190" fontId="0" fillId="0" borderId="25" xfId="0" applyNumberFormat="1" applyFont="1" applyFill="1" applyBorder="1" applyAlignment="1">
      <alignment horizontal="right"/>
    </xf>
    <xf numFmtId="190" fontId="0" fillId="0" borderId="15" xfId="0" applyNumberFormat="1" applyFont="1" applyBorder="1" applyAlignment="1">
      <alignment horizontal="right"/>
    </xf>
    <xf numFmtId="188" fontId="2" fillId="0" borderId="26" xfId="0" applyNumberFormat="1" applyFont="1" applyBorder="1" applyAlignment="1">
      <alignment horizontal="right"/>
    </xf>
    <xf numFmtId="188" fontId="0" fillId="0" borderId="18" xfId="0" applyNumberFormat="1" applyFont="1" applyBorder="1" applyAlignment="1">
      <alignment horizontal="right"/>
    </xf>
    <xf numFmtId="188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88" fontId="0" fillId="0" borderId="25" xfId="0" applyNumberFormat="1" applyBorder="1" applyAlignment="1">
      <alignment/>
    </xf>
    <xf numFmtId="188" fontId="2" fillId="0" borderId="25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23" fillId="30" borderId="29" xfId="0" applyNumberFormat="1" applyFont="1" applyFill="1" applyBorder="1" applyAlignment="1">
      <alignment/>
    </xf>
    <xf numFmtId="3" fontId="29" fillId="0" borderId="18" xfId="1672" applyNumberFormat="1" applyFont="1" applyBorder="1" applyAlignment="1">
      <alignment horizontal="right"/>
      <protection/>
    </xf>
    <xf numFmtId="3" fontId="29" fillId="0" borderId="0" xfId="1672" applyNumberFormat="1" applyFont="1" applyBorder="1" applyAlignment="1">
      <alignment horizontal="right"/>
      <protection/>
    </xf>
    <xf numFmtId="190" fontId="0" fillId="0" borderId="18" xfId="0" applyNumberFormat="1" applyFont="1" applyBorder="1" applyAlignment="1">
      <alignment/>
    </xf>
    <xf numFmtId="188" fontId="2" fillId="0" borderId="17" xfId="1747" applyNumberFormat="1" applyFont="1" applyBorder="1" applyAlignment="1">
      <alignment/>
      <protection/>
    </xf>
    <xf numFmtId="188" fontId="2" fillId="0" borderId="18" xfId="1747" applyNumberFormat="1" applyFont="1" applyBorder="1" applyAlignment="1">
      <alignment/>
      <protection/>
    </xf>
    <xf numFmtId="188" fontId="0" fillId="0" borderId="18" xfId="1747" applyNumberFormat="1" applyFont="1" applyBorder="1" applyAlignment="1">
      <alignment/>
      <protection/>
    </xf>
    <xf numFmtId="188" fontId="0" fillId="0" borderId="18" xfId="0" applyNumberFormat="1" applyFont="1" applyFill="1" applyBorder="1" applyAlignment="1">
      <alignment/>
    </xf>
    <xf numFmtId="188" fontId="0" fillId="0" borderId="18" xfId="0" applyNumberFormat="1" applyFont="1" applyFill="1" applyBorder="1" applyAlignment="1">
      <alignment horizontal="right"/>
    </xf>
    <xf numFmtId="188" fontId="23" fillId="0" borderId="18" xfId="2370" applyNumberFormat="1" applyFont="1" applyBorder="1" applyAlignment="1">
      <alignment horizontal="right"/>
      <protection/>
    </xf>
    <xf numFmtId="0" fontId="2" fillId="0" borderId="18" xfId="0" applyFont="1" applyFill="1" applyBorder="1" applyAlignment="1">
      <alignment/>
    </xf>
    <xf numFmtId="188" fontId="2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90" fontId="2" fillId="0" borderId="0" xfId="0" applyNumberFormat="1" applyFont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188" fontId="0" fillId="0" borderId="15" xfId="0" applyNumberForma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24" xfId="0" applyFont="1" applyBorder="1" applyAlignment="1">
      <alignment horizontal="center"/>
    </xf>
    <xf numFmtId="188" fontId="0" fillId="0" borderId="18" xfId="0" applyNumberFormat="1" applyFont="1" applyBorder="1" applyAlignment="1">
      <alignment/>
    </xf>
    <xf numFmtId="189" fontId="2" fillId="0" borderId="25" xfId="0" applyNumberFormat="1" applyFont="1" applyBorder="1" applyAlignment="1">
      <alignment horizontal="center"/>
    </xf>
    <xf numFmtId="17" fontId="0" fillId="0" borderId="23" xfId="0" applyNumberFormat="1" applyBorder="1" applyAlignment="1">
      <alignment horizontal="right" indent="1"/>
    </xf>
    <xf numFmtId="190" fontId="0" fillId="0" borderId="18" xfId="0" applyNumberFormat="1" applyFont="1" applyFill="1" applyBorder="1" applyAlignment="1">
      <alignment/>
    </xf>
    <xf numFmtId="190" fontId="2" fillId="0" borderId="19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2" fillId="0" borderId="27" xfId="0" applyNumberFormat="1" applyFont="1" applyBorder="1" applyAlignment="1">
      <alignment/>
    </xf>
    <xf numFmtId="190" fontId="2" fillId="0" borderId="25" xfId="0" applyNumberFormat="1" applyFont="1" applyBorder="1" applyAlignment="1">
      <alignment horizontal="right"/>
    </xf>
    <xf numFmtId="190" fontId="0" fillId="0" borderId="25" xfId="0" applyNumberFormat="1" applyFont="1" applyBorder="1" applyAlignment="1">
      <alignment horizontal="right"/>
    </xf>
    <xf numFmtId="188" fontId="2" fillId="0" borderId="15" xfId="1747" applyNumberFormat="1" applyFont="1" applyBorder="1" applyAlignment="1">
      <alignment/>
      <protection/>
    </xf>
    <xf numFmtId="190" fontId="0" fillId="0" borderId="17" xfId="0" applyNumberFormat="1" applyFont="1" applyFill="1" applyBorder="1" applyAlignment="1">
      <alignment/>
    </xf>
    <xf numFmtId="188" fontId="33" fillId="0" borderId="15" xfId="1893" applyNumberFormat="1" applyFont="1" applyBorder="1">
      <alignment/>
      <protection/>
    </xf>
    <xf numFmtId="0" fontId="34" fillId="0" borderId="16" xfId="1893" applyFont="1" applyBorder="1">
      <alignment/>
      <protection/>
    </xf>
    <xf numFmtId="190" fontId="34" fillId="0" borderId="19" xfId="1893" applyNumberFormat="1" applyFont="1" applyBorder="1">
      <alignment/>
      <protection/>
    </xf>
    <xf numFmtId="0" fontId="35" fillId="0" borderId="23" xfId="1893" applyFont="1" applyBorder="1">
      <alignment/>
      <protection/>
    </xf>
    <xf numFmtId="190" fontId="35" fillId="0" borderId="23" xfId="1893" applyNumberFormat="1" applyFont="1" applyBorder="1">
      <alignment/>
      <protection/>
    </xf>
    <xf numFmtId="0" fontId="23" fillId="0" borderId="28" xfId="1893" applyFont="1" applyBorder="1">
      <alignment/>
      <protection/>
    </xf>
    <xf numFmtId="0" fontId="23" fillId="0" borderId="15" xfId="1893" applyFont="1" applyBorder="1">
      <alignment/>
      <protection/>
    </xf>
    <xf numFmtId="188" fontId="23" fillId="0" borderId="15" xfId="1893" applyNumberFormat="1" applyFont="1" applyBorder="1">
      <alignment/>
      <protection/>
    </xf>
    <xf numFmtId="0" fontId="23" fillId="0" borderId="17" xfId="1893" applyFont="1" applyBorder="1">
      <alignment/>
      <protection/>
    </xf>
    <xf numFmtId="188" fontId="23" fillId="0" borderId="17" xfId="1893" applyNumberFormat="1" applyFont="1" applyBorder="1">
      <alignment/>
      <protection/>
    </xf>
    <xf numFmtId="0" fontId="26" fillId="0" borderId="16" xfId="1893" applyFont="1" applyBorder="1">
      <alignment/>
      <protection/>
    </xf>
    <xf numFmtId="188" fontId="26" fillId="0" borderId="16" xfId="1893" applyNumberFormat="1" applyFont="1" applyBorder="1">
      <alignment/>
      <protection/>
    </xf>
    <xf numFmtId="0" fontId="23" fillId="0" borderId="16" xfId="1893" applyFont="1" applyBorder="1">
      <alignment/>
      <protection/>
    </xf>
    <xf numFmtId="0" fontId="33" fillId="0" borderId="25" xfId="1893" applyFont="1" applyBorder="1">
      <alignment/>
      <protection/>
    </xf>
    <xf numFmtId="0" fontId="33" fillId="0" borderId="0" xfId="1893" applyFont="1" applyBorder="1">
      <alignment/>
      <protection/>
    </xf>
    <xf numFmtId="0" fontId="36" fillId="0" borderId="23" xfId="1893" applyFont="1" applyBorder="1">
      <alignment/>
      <protection/>
    </xf>
    <xf numFmtId="188" fontId="36" fillId="0" borderId="23" xfId="1893" applyNumberFormat="1" applyFont="1" applyBorder="1">
      <alignment/>
      <protection/>
    </xf>
    <xf numFmtId="0" fontId="36" fillId="0" borderId="0" xfId="1893" applyFont="1" applyBorder="1">
      <alignment/>
      <protection/>
    </xf>
    <xf numFmtId="188" fontId="36" fillId="0" borderId="0" xfId="1893" applyNumberFormat="1" applyFont="1" applyBorder="1">
      <alignment/>
      <protection/>
    </xf>
    <xf numFmtId="0" fontId="35" fillId="0" borderId="16" xfId="1893" applyFont="1" applyBorder="1">
      <alignment/>
      <protection/>
    </xf>
    <xf numFmtId="190" fontId="35" fillId="0" borderId="16" xfId="1893" applyNumberFormat="1" applyFont="1" applyBorder="1">
      <alignment/>
      <protection/>
    </xf>
    <xf numFmtId="0" fontId="33" fillId="0" borderId="16" xfId="1893" applyFont="1" applyBorder="1">
      <alignment/>
      <protection/>
    </xf>
    <xf numFmtId="190" fontId="33" fillId="0" borderId="16" xfId="1893" applyNumberFormat="1" applyFont="1" applyBorder="1">
      <alignment/>
      <protection/>
    </xf>
    <xf numFmtId="0" fontId="33" fillId="0" borderId="18" xfId="1893" applyFont="1" applyBorder="1">
      <alignment/>
      <protection/>
    </xf>
    <xf numFmtId="0" fontId="33" fillId="0" borderId="15" xfId="1893" applyFont="1" applyBorder="1">
      <alignment/>
      <protection/>
    </xf>
    <xf numFmtId="0" fontId="33" fillId="0" borderId="17" xfId="1893" applyFont="1" applyBorder="1">
      <alignment/>
      <protection/>
    </xf>
    <xf numFmtId="15" fontId="0" fillId="0" borderId="17" xfId="0" applyNumberFormat="1" applyBorder="1" applyAlignment="1">
      <alignment horizontal="center"/>
    </xf>
    <xf numFmtId="188" fontId="0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2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1747" applyFont="1" applyBorder="1" applyAlignment="1">
      <alignment/>
      <protection/>
    </xf>
    <xf numFmtId="0" fontId="2" fillId="0" borderId="18" xfId="1747" applyFont="1" applyBorder="1" applyAlignment="1">
      <alignment/>
      <protection/>
    </xf>
    <xf numFmtId="0" fontId="2" fillId="0" borderId="17" xfId="1747" applyFont="1" applyBorder="1" applyAlignment="1">
      <alignment/>
      <protection/>
    </xf>
    <xf numFmtId="0" fontId="29" fillId="0" borderId="26" xfId="1672" applyFont="1" applyBorder="1" applyAlignment="1">
      <alignment horizontal="right"/>
      <protection/>
    </xf>
    <xf numFmtId="3" fontId="28" fillId="0" borderId="26" xfId="1672" applyNumberFormat="1" applyFont="1" applyBorder="1" applyAlignment="1">
      <alignment horizontal="right"/>
      <protection/>
    </xf>
    <xf numFmtId="1" fontId="29" fillId="0" borderId="18" xfId="1672" applyNumberFormat="1" applyFont="1" applyBorder="1" applyAlignment="1">
      <alignment horizontal="right"/>
      <protection/>
    </xf>
    <xf numFmtId="190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189" fontId="0" fillId="0" borderId="0" xfId="0" applyNumberForma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90" fontId="2" fillId="0" borderId="27" xfId="0" applyNumberFormat="1" applyFont="1" applyBorder="1" applyAlignment="1">
      <alignment horizontal="right"/>
    </xf>
    <xf numFmtId="188" fontId="2" fillId="0" borderId="18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2" fillId="0" borderId="16" xfId="0" applyNumberFormat="1" applyFont="1" applyBorder="1" applyAlignment="1">
      <alignment horizontal="right"/>
    </xf>
    <xf numFmtId="17" fontId="2" fillId="0" borderId="17" xfId="0" applyNumberFormat="1" applyFont="1" applyBorder="1" applyAlignment="1">
      <alignment horizontal="center"/>
    </xf>
    <xf numFmtId="188" fontId="0" fillId="0" borderId="18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188" fontId="2" fillId="0" borderId="22" xfId="1747" applyNumberFormat="1" applyFont="1" applyBorder="1" applyAlignment="1">
      <alignment/>
      <protection/>
    </xf>
    <xf numFmtId="190" fontId="0" fillId="0" borderId="25" xfId="0" applyNumberFormat="1" applyFont="1" applyFill="1" applyBorder="1" applyAlignment="1">
      <alignment/>
    </xf>
    <xf numFmtId="188" fontId="2" fillId="0" borderId="25" xfId="1747" applyNumberFormat="1" applyFont="1" applyBorder="1" applyAlignment="1">
      <alignment/>
      <protection/>
    </xf>
    <xf numFmtId="188" fontId="0" fillId="0" borderId="25" xfId="1747" applyNumberFormat="1" applyFont="1" applyBorder="1" applyAlignment="1">
      <alignment/>
      <protection/>
    </xf>
    <xf numFmtId="190" fontId="0" fillId="0" borderId="27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88" fontId="2" fillId="0" borderId="31" xfId="1747" applyNumberFormat="1" applyFont="1" applyBorder="1" applyAlignment="1">
      <alignment/>
      <protection/>
    </xf>
    <xf numFmtId="188" fontId="2" fillId="0" borderId="32" xfId="1747" applyNumberFormat="1" applyFont="1" applyBorder="1" applyAlignment="1">
      <alignment/>
      <protection/>
    </xf>
    <xf numFmtId="188" fontId="0" fillId="0" borderId="17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188" fontId="2" fillId="0" borderId="19" xfId="0" applyNumberFormat="1" applyFont="1" applyBorder="1" applyAlignment="1">
      <alignment horizontal="right"/>
    </xf>
    <xf numFmtId="188" fontId="0" fillId="0" borderId="25" xfId="0" applyNumberFormat="1" applyFont="1" applyBorder="1" applyAlignment="1">
      <alignment horizontal="right"/>
    </xf>
    <xf numFmtId="188" fontId="2" fillId="0" borderId="25" xfId="0" applyNumberFormat="1" applyFont="1" applyBorder="1" applyAlignment="1">
      <alignment horizontal="right"/>
    </xf>
    <xf numFmtId="188" fontId="2" fillId="0" borderId="32" xfId="0" applyNumberFormat="1" applyFont="1" applyBorder="1" applyAlignment="1">
      <alignment horizontal="right"/>
    </xf>
    <xf numFmtId="188" fontId="0" fillId="0" borderId="33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/>
    </xf>
    <xf numFmtId="188" fontId="2" fillId="0" borderId="34" xfId="0" applyNumberFormat="1" applyFont="1" applyBorder="1" applyAlignment="1">
      <alignment/>
    </xf>
    <xf numFmtId="2" fontId="2" fillId="0" borderId="19" xfId="0" applyNumberFormat="1" applyFon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0" fillId="0" borderId="25" xfId="0" applyNumberFormat="1" applyBorder="1" applyAlignment="1">
      <alignment/>
    </xf>
    <xf numFmtId="2" fontId="2" fillId="0" borderId="32" xfId="0" applyNumberFormat="1" applyFont="1" applyBorder="1" applyAlignment="1">
      <alignment horizontal="right"/>
    </xf>
    <xf numFmtId="2" fontId="0" fillId="0" borderId="33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2" fontId="0" fillId="0" borderId="18" xfId="0" applyNumberFormat="1" applyBorder="1" applyAlignment="1">
      <alignment/>
    </xf>
    <xf numFmtId="2" fontId="0" fillId="0" borderId="18" xfId="0" applyNumberForma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8" fontId="0" fillId="0" borderId="17" xfId="0" applyNumberFormat="1" applyFill="1" applyBorder="1" applyAlignment="1">
      <alignment/>
    </xf>
    <xf numFmtId="188" fontId="0" fillId="0" borderId="15" xfId="0" applyNumberFormat="1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 horizontal="right"/>
    </xf>
    <xf numFmtId="188" fontId="0" fillId="0" borderId="15" xfId="0" applyNumberFormat="1" applyFont="1" applyFill="1" applyBorder="1" applyAlignment="1">
      <alignment/>
    </xf>
    <xf numFmtId="188" fontId="0" fillId="0" borderId="25" xfId="0" applyNumberFormat="1" applyFill="1" applyBorder="1" applyAlignment="1">
      <alignment horizontal="right"/>
    </xf>
    <xf numFmtId="188" fontId="0" fillId="0" borderId="22" xfId="0" applyNumberFormat="1" applyBorder="1" applyAlignment="1">
      <alignment/>
    </xf>
    <xf numFmtId="188" fontId="2" fillId="0" borderId="27" xfId="0" applyNumberFormat="1" applyFont="1" applyBorder="1" applyAlignment="1">
      <alignment horizontal="right"/>
    </xf>
    <xf numFmtId="188" fontId="0" fillId="0" borderId="25" xfId="0" applyNumberForma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190" fontId="2" fillId="0" borderId="17" xfId="1747" applyNumberFormat="1" applyFont="1" applyBorder="1" applyAlignment="1">
      <alignment horizontal="right"/>
      <protection/>
    </xf>
    <xf numFmtId="190" fontId="2" fillId="0" borderId="17" xfId="1747" applyNumberFormat="1" applyFont="1" applyBorder="1" applyAlignment="1">
      <alignment/>
      <protection/>
    </xf>
    <xf numFmtId="190" fontId="2" fillId="0" borderId="18" xfId="1747" applyNumberFormat="1" applyFont="1" applyBorder="1" applyAlignment="1">
      <alignment/>
      <protection/>
    </xf>
    <xf numFmtId="190" fontId="0" fillId="0" borderId="18" xfId="1747" applyNumberFormat="1" applyFont="1" applyBorder="1" applyAlignment="1">
      <alignment/>
      <protection/>
    </xf>
    <xf numFmtId="190" fontId="2" fillId="0" borderId="18" xfId="1747" applyNumberFormat="1" applyFont="1" applyBorder="1" applyAlignment="1">
      <alignment horizontal="right"/>
      <protection/>
    </xf>
    <xf numFmtId="190" fontId="0" fillId="0" borderId="18" xfId="1747" applyNumberFormat="1" applyFont="1" applyBorder="1" applyAlignment="1">
      <alignment horizontal="right"/>
      <protection/>
    </xf>
    <xf numFmtId="190" fontId="2" fillId="0" borderId="18" xfId="0" applyNumberFormat="1" applyFont="1" applyBorder="1" applyAlignment="1">
      <alignment/>
    </xf>
    <xf numFmtId="188" fontId="0" fillId="0" borderId="35" xfId="0" applyNumberFormat="1" applyFont="1" applyBorder="1" applyAlignment="1">
      <alignment horizontal="right"/>
    </xf>
    <xf numFmtId="188" fontId="0" fillId="0" borderId="31" xfId="0" applyNumberFormat="1" applyFont="1" applyBorder="1" applyAlignment="1">
      <alignment horizontal="right"/>
    </xf>
    <xf numFmtId="188" fontId="0" fillId="0" borderId="17" xfId="0" applyNumberFormat="1" applyBorder="1" applyAlignment="1">
      <alignment horizontal="right"/>
    </xf>
    <xf numFmtId="188" fontId="0" fillId="0" borderId="33" xfId="0" applyNumberFormat="1" applyBorder="1" applyAlignment="1">
      <alignment horizontal="right"/>
    </xf>
    <xf numFmtId="0" fontId="29" fillId="0" borderId="0" xfId="1672" applyFont="1">
      <alignment/>
      <protection/>
    </xf>
    <xf numFmtId="0" fontId="44" fillId="0" borderId="0" xfId="1672" applyFont="1">
      <alignment/>
      <protection/>
    </xf>
    <xf numFmtId="0" fontId="28" fillId="0" borderId="17" xfId="1672" applyFont="1" applyBorder="1">
      <alignment/>
      <protection/>
    </xf>
    <xf numFmtId="3" fontId="28" fillId="0" borderId="29" xfId="1672" applyNumberFormat="1" applyFont="1" applyBorder="1" applyAlignment="1">
      <alignment horizontal="right"/>
      <protection/>
    </xf>
    <xf numFmtId="3" fontId="28" fillId="0" borderId="28" xfId="1672" applyNumberFormat="1" applyFont="1" applyBorder="1" applyAlignment="1">
      <alignment horizontal="right"/>
      <protection/>
    </xf>
    <xf numFmtId="0" fontId="29" fillId="0" borderId="0" xfId="1672" applyFont="1" applyBorder="1" applyAlignment="1">
      <alignment horizontal="right"/>
      <protection/>
    </xf>
    <xf numFmtId="0" fontId="28" fillId="0" borderId="16" xfId="1672" applyFont="1" applyBorder="1">
      <alignment/>
      <protection/>
    </xf>
    <xf numFmtId="3" fontId="28" fillId="0" borderId="20" xfId="1672" applyNumberFormat="1" applyFont="1" applyBorder="1" applyAlignment="1">
      <alignment horizontal="right"/>
      <protection/>
    </xf>
    <xf numFmtId="0" fontId="28" fillId="0" borderId="15" xfId="1672" applyFont="1" applyBorder="1">
      <alignment/>
      <protection/>
    </xf>
    <xf numFmtId="3" fontId="28" fillId="0" borderId="24" xfId="1672" applyNumberFormat="1" applyFont="1" applyBorder="1" applyAlignment="1">
      <alignment horizontal="right"/>
      <protection/>
    </xf>
    <xf numFmtId="3" fontId="28" fillId="0" borderId="23" xfId="1672" applyNumberFormat="1" applyFont="1" applyBorder="1" applyAlignment="1">
      <alignment horizontal="right"/>
      <protection/>
    </xf>
    <xf numFmtId="0" fontId="29" fillId="0" borderId="0" xfId="1672" applyFont="1" applyFill="1" applyBorder="1">
      <alignment/>
      <protection/>
    </xf>
    <xf numFmtId="0" fontId="35" fillId="0" borderId="25" xfId="1893" applyFont="1" applyBorder="1">
      <alignment/>
      <protection/>
    </xf>
    <xf numFmtId="0" fontId="33" fillId="0" borderId="27" xfId="1893" applyFont="1" applyBorder="1">
      <alignment/>
      <protection/>
    </xf>
    <xf numFmtId="17" fontId="2" fillId="0" borderId="36" xfId="0" applyNumberFormat="1" applyFont="1" applyBorder="1" applyAlignment="1">
      <alignment horizontal="center"/>
    </xf>
    <xf numFmtId="17" fontId="2" fillId="0" borderId="22" xfId="0" applyNumberFormat="1" applyFont="1" applyBorder="1" applyAlignment="1">
      <alignment horizontal="center"/>
    </xf>
    <xf numFmtId="2" fontId="2" fillId="0" borderId="25" xfId="0" applyNumberFormat="1" applyFont="1" applyFill="1" applyBorder="1" applyAlignment="1">
      <alignment horizontal="right"/>
    </xf>
    <xf numFmtId="2" fontId="2" fillId="0" borderId="18" xfId="0" applyNumberFormat="1" applyFont="1" applyBorder="1" applyAlignment="1">
      <alignment/>
    </xf>
    <xf numFmtId="17" fontId="2" fillId="0" borderId="37" xfId="0" applyNumberFormat="1" applyFont="1" applyBorder="1" applyAlignment="1">
      <alignment horizontal="center"/>
    </xf>
    <xf numFmtId="3" fontId="28" fillId="0" borderId="38" xfId="1672" applyNumberFormat="1" applyFont="1" applyBorder="1" applyAlignment="1">
      <alignment horizontal="right"/>
      <protection/>
    </xf>
    <xf numFmtId="188" fontId="2" fillId="0" borderId="19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2" fillId="0" borderId="0" xfId="1724" applyFont="1" applyBorder="1" applyAlignment="1">
      <alignment horizontal="center"/>
      <protection/>
    </xf>
    <xf numFmtId="17" fontId="0" fillId="0" borderId="18" xfId="0" applyNumberFormat="1" applyFont="1" applyBorder="1" applyAlignment="1">
      <alignment horizontal="right" indent="1"/>
    </xf>
    <xf numFmtId="0" fontId="0" fillId="0" borderId="0" xfId="0" applyFont="1" applyAlignment="1">
      <alignment horizontal="left"/>
    </xf>
    <xf numFmtId="1" fontId="2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2" fillId="0" borderId="16" xfId="0" applyNumberFormat="1" applyFont="1" applyBorder="1" applyAlignment="1">
      <alignment/>
    </xf>
    <xf numFmtId="0" fontId="28" fillId="0" borderId="22" xfId="1672" applyFont="1" applyBorder="1" applyAlignment="1">
      <alignment horizontal="center"/>
      <protection/>
    </xf>
    <xf numFmtId="0" fontId="28" fillId="0" borderId="25" xfId="1672" applyFont="1" applyBorder="1" applyAlignment="1">
      <alignment horizontal="center"/>
      <protection/>
    </xf>
    <xf numFmtId="0" fontId="28" fillId="0" borderId="17" xfId="1672" applyFont="1" applyFill="1" applyBorder="1" applyAlignment="1">
      <alignment horizontal="center"/>
      <protection/>
    </xf>
    <xf numFmtId="0" fontId="33" fillId="0" borderId="22" xfId="1893" applyFont="1" applyBorder="1">
      <alignment/>
      <protection/>
    </xf>
    <xf numFmtId="0" fontId="2" fillId="0" borderId="22" xfId="0" applyFont="1" applyBorder="1" applyAlignment="1">
      <alignment horizontal="center" vertical="center"/>
    </xf>
    <xf numFmtId="0" fontId="2" fillId="0" borderId="17" xfId="1747" applyFont="1" applyBorder="1" applyAlignment="1">
      <alignment horizontal="left"/>
      <protection/>
    </xf>
    <xf numFmtId="190" fontId="2" fillId="0" borderId="33" xfId="0" applyNumberFormat="1" applyFont="1" applyBorder="1" applyAlignment="1">
      <alignment horizontal="right"/>
    </xf>
    <xf numFmtId="0" fontId="23" fillId="0" borderId="0" xfId="2370" applyFont="1" applyBorder="1">
      <alignment/>
      <protection/>
    </xf>
    <xf numFmtId="190" fontId="23" fillId="0" borderId="0" xfId="2370" applyNumberFormat="1" applyFont="1" applyBorder="1" applyAlignment="1">
      <alignment/>
      <protection/>
    </xf>
    <xf numFmtId="190" fontId="26" fillId="0" borderId="0" xfId="2370" applyNumberFormat="1" applyFont="1" applyBorder="1" applyAlignment="1">
      <alignment horizontal="left" indent="1"/>
      <protection/>
    </xf>
    <xf numFmtId="190" fontId="26" fillId="0" borderId="0" xfId="2370" applyNumberFormat="1" applyFont="1" applyBorder="1" applyAlignment="1">
      <alignment/>
      <protection/>
    </xf>
    <xf numFmtId="190" fontId="23" fillId="0" borderId="0" xfId="2370" applyNumberFormat="1" applyFont="1" applyBorder="1" applyAlignment="1">
      <alignment horizontal="left" indent="1"/>
      <protection/>
    </xf>
    <xf numFmtId="190" fontId="23" fillId="0" borderId="0" xfId="2370" applyNumberFormat="1" applyFont="1" applyFill="1" applyBorder="1" applyAlignment="1">
      <alignment/>
      <protection/>
    </xf>
    <xf numFmtId="0" fontId="26" fillId="0" borderId="0" xfId="2370" applyFont="1" applyBorder="1">
      <alignment/>
      <protection/>
    </xf>
    <xf numFmtId="190" fontId="26" fillId="0" borderId="0" xfId="2370" applyNumberFormat="1" applyFont="1" applyBorder="1">
      <alignment/>
      <protection/>
    </xf>
    <xf numFmtId="190" fontId="23" fillId="0" borderId="0" xfId="2370" applyNumberFormat="1" applyFont="1" applyBorder="1" applyAlignment="1">
      <alignment horizontal="right" indent="1"/>
      <protection/>
    </xf>
    <xf numFmtId="0" fontId="34" fillId="0" borderId="0" xfId="1893" applyFont="1" applyBorder="1">
      <alignment/>
      <protection/>
    </xf>
    <xf numFmtId="190" fontId="34" fillId="0" borderId="0" xfId="1893" applyNumberFormat="1" applyFont="1" applyBorder="1">
      <alignment/>
      <protection/>
    </xf>
    <xf numFmtId="0" fontId="2" fillId="0" borderId="0" xfId="1673" applyFont="1" applyBorder="1">
      <alignment/>
      <protection/>
    </xf>
    <xf numFmtId="0" fontId="2" fillId="0" borderId="0" xfId="1675" applyFont="1">
      <alignment/>
      <protection/>
    </xf>
    <xf numFmtId="0" fontId="0" fillId="0" borderId="0" xfId="1675" applyFont="1">
      <alignment/>
      <protection/>
    </xf>
    <xf numFmtId="0" fontId="2" fillId="0" borderId="15" xfId="1675" applyFont="1" applyBorder="1" applyAlignment="1">
      <alignment horizontal="center" vertical="center" wrapText="1"/>
      <protection/>
    </xf>
    <xf numFmtId="0" fontId="2" fillId="0" borderId="18" xfId="1675" applyFont="1" applyBorder="1" applyAlignment="1">
      <alignment horizontal="center" vertical="center" wrapText="1"/>
      <protection/>
    </xf>
    <xf numFmtId="0" fontId="2" fillId="0" borderId="17" xfId="1675" applyFont="1" applyBorder="1" applyAlignment="1">
      <alignment horizontal="center" vertical="center" wrapText="1"/>
      <protection/>
    </xf>
    <xf numFmtId="0" fontId="0" fillId="0" borderId="18" xfId="1675" applyFont="1" applyBorder="1" applyAlignment="1">
      <alignment horizontal="right" indent="1"/>
      <protection/>
    </xf>
    <xf numFmtId="190" fontId="0" fillId="0" borderId="18" xfId="1675" applyNumberFormat="1" applyBorder="1" applyAlignment="1">
      <alignment horizontal="right" indent="1"/>
      <protection/>
    </xf>
    <xf numFmtId="190" fontId="0" fillId="0" borderId="0" xfId="1675" applyNumberFormat="1" applyBorder="1" applyAlignment="1">
      <alignment horizontal="right" indent="1"/>
      <protection/>
    </xf>
    <xf numFmtId="190" fontId="0" fillId="0" borderId="26" xfId="1675" applyNumberFormat="1" applyBorder="1" applyAlignment="1">
      <alignment horizontal="right" indent="1"/>
      <protection/>
    </xf>
    <xf numFmtId="190" fontId="0" fillId="0" borderId="18" xfId="1675" applyNumberFormat="1" applyFont="1" applyFill="1" applyBorder="1" applyAlignment="1">
      <alignment horizontal="right" indent="1"/>
      <protection/>
    </xf>
    <xf numFmtId="190" fontId="0" fillId="0" borderId="18" xfId="1675" applyNumberFormat="1" applyFont="1" applyBorder="1" applyAlignment="1">
      <alignment horizontal="right" indent="1"/>
      <protection/>
    </xf>
    <xf numFmtId="190" fontId="0" fillId="0" borderId="0" xfId="1675" applyNumberFormat="1" applyFont="1" applyBorder="1" applyAlignment="1">
      <alignment horizontal="right" indent="1"/>
      <protection/>
    </xf>
    <xf numFmtId="190" fontId="0" fillId="0" borderId="26" xfId="1675" applyNumberFormat="1" applyFont="1" applyBorder="1" applyAlignment="1">
      <alignment horizontal="right" indent="1"/>
      <protection/>
    </xf>
    <xf numFmtId="190" fontId="0" fillId="0" borderId="39" xfId="1675" applyNumberFormat="1" applyFont="1" applyBorder="1" applyAlignment="1">
      <alignment horizontal="right" indent="1"/>
      <protection/>
    </xf>
    <xf numFmtId="190" fontId="0" fillId="0" borderId="39" xfId="1675" applyNumberFormat="1" applyFont="1" applyFill="1" applyBorder="1" applyAlignment="1">
      <alignment horizontal="right" indent="1"/>
      <protection/>
    </xf>
    <xf numFmtId="190" fontId="2" fillId="0" borderId="26" xfId="1675" applyNumberFormat="1" applyFont="1" applyBorder="1" applyAlignment="1">
      <alignment horizontal="right" indent="1"/>
      <protection/>
    </xf>
    <xf numFmtId="190" fontId="2" fillId="0" borderId="18" xfId="1675" applyNumberFormat="1" applyFont="1" applyBorder="1" applyAlignment="1">
      <alignment horizontal="right" indent="1"/>
      <protection/>
    </xf>
    <xf numFmtId="190" fontId="2" fillId="0" borderId="18" xfId="1675" applyNumberFormat="1" applyFont="1" applyFill="1" applyBorder="1" applyAlignment="1">
      <alignment horizontal="right" indent="1"/>
      <protection/>
    </xf>
    <xf numFmtId="190" fontId="2" fillId="0" borderId="17" xfId="1675" applyNumberFormat="1" applyFont="1" applyBorder="1" applyAlignment="1">
      <alignment horizontal="right" indent="1"/>
      <protection/>
    </xf>
    <xf numFmtId="190" fontId="2" fillId="0" borderId="17" xfId="1675" applyNumberFormat="1" applyFont="1" applyFill="1" applyBorder="1" applyAlignment="1">
      <alignment horizontal="right" indent="1"/>
      <protection/>
    </xf>
    <xf numFmtId="0" fontId="2" fillId="0" borderId="0" xfId="1692" applyFont="1">
      <alignment/>
      <protection/>
    </xf>
    <xf numFmtId="0" fontId="2" fillId="0" borderId="18" xfId="1692" applyFont="1" applyBorder="1" applyAlignment="1">
      <alignment horizontal="center"/>
      <protection/>
    </xf>
    <xf numFmtId="0" fontId="2" fillId="0" borderId="17" xfId="1692" applyFont="1" applyBorder="1" applyAlignment="1">
      <alignment horizontal="center"/>
      <protection/>
    </xf>
    <xf numFmtId="0" fontId="0" fillId="0" borderId="18" xfId="1692" applyFont="1" applyBorder="1" applyAlignment="1">
      <alignment horizontal="right" indent="1"/>
      <protection/>
    </xf>
    <xf numFmtId="190" fontId="0" fillId="0" borderId="18" xfId="1692" applyNumberFormat="1" applyBorder="1" applyAlignment="1">
      <alignment horizontal="right" indent="1"/>
      <protection/>
    </xf>
    <xf numFmtId="190" fontId="0" fillId="0" borderId="18" xfId="1692" applyNumberFormat="1" applyFont="1" applyBorder="1" applyAlignment="1">
      <alignment horizontal="right" indent="1"/>
      <protection/>
    </xf>
    <xf numFmtId="190" fontId="0" fillId="0" borderId="18" xfId="1692" applyNumberFormat="1" applyFont="1" applyBorder="1" applyAlignment="1">
      <alignment horizontal="center"/>
      <protection/>
    </xf>
    <xf numFmtId="0" fontId="2" fillId="0" borderId="0" xfId="1709" applyFont="1">
      <alignment/>
      <protection/>
    </xf>
    <xf numFmtId="0" fontId="2" fillId="0" borderId="17" xfId="1709" applyFont="1" applyBorder="1" applyAlignment="1">
      <alignment horizontal="center"/>
      <protection/>
    </xf>
    <xf numFmtId="0" fontId="0" fillId="0" borderId="18" xfId="1709" applyFont="1" applyBorder="1" applyAlignment="1">
      <alignment horizontal="right" indent="1"/>
      <protection/>
    </xf>
    <xf numFmtId="190" fontId="0" fillId="0" borderId="18" xfId="1709" applyNumberFormat="1" applyBorder="1" applyAlignment="1">
      <alignment horizontal="right" indent="1"/>
      <protection/>
    </xf>
    <xf numFmtId="190" fontId="0" fillId="0" borderId="18" xfId="1709" applyNumberFormat="1" applyFont="1" applyBorder="1" applyAlignment="1">
      <alignment horizontal="right" indent="1"/>
      <protection/>
    </xf>
    <xf numFmtId="190" fontId="0" fillId="0" borderId="0" xfId="1709" applyNumberFormat="1" applyFont="1" applyBorder="1" applyAlignment="1">
      <alignment horizontal="right" indent="1"/>
      <protection/>
    </xf>
    <xf numFmtId="190" fontId="2" fillId="0" borderId="18" xfId="1709" applyNumberFormat="1" applyFont="1" applyBorder="1" applyAlignment="1">
      <alignment horizontal="right" indent="1"/>
      <protection/>
    </xf>
    <xf numFmtId="190" fontId="2" fillId="0" borderId="0" xfId="1709" applyNumberFormat="1" applyFont="1" applyBorder="1" applyAlignment="1">
      <alignment horizontal="right" indent="1"/>
      <protection/>
    </xf>
    <xf numFmtId="190" fontId="0" fillId="0" borderId="39" xfId="1709" applyNumberFormat="1" applyFont="1" applyBorder="1" applyAlignment="1">
      <alignment horizontal="right" indent="1"/>
      <protection/>
    </xf>
    <xf numFmtId="190" fontId="2" fillId="0" borderId="39" xfId="1709" applyNumberFormat="1" applyFont="1" applyBorder="1" applyAlignment="1">
      <alignment horizontal="right" indent="1"/>
      <protection/>
    </xf>
    <xf numFmtId="190" fontId="2" fillId="0" borderId="17" xfId="1709" applyNumberFormat="1" applyFont="1" applyBorder="1" applyAlignment="1">
      <alignment horizontal="right" indent="1"/>
      <protection/>
    </xf>
    <xf numFmtId="0" fontId="2" fillId="0" borderId="0" xfId="1726" applyFont="1">
      <alignment/>
      <protection/>
    </xf>
    <xf numFmtId="0" fontId="2" fillId="0" borderId="15" xfId="1726" applyFont="1" applyBorder="1" applyAlignment="1">
      <alignment horizontal="center"/>
      <protection/>
    </xf>
    <xf numFmtId="0" fontId="2" fillId="0" borderId="17" xfId="1726" applyFont="1" applyBorder="1" applyAlignment="1">
      <alignment horizontal="center"/>
      <protection/>
    </xf>
    <xf numFmtId="0" fontId="0" fillId="0" borderId="15" xfId="1726" applyFont="1" applyBorder="1" applyAlignment="1">
      <alignment horizontal="right" indent="2"/>
      <protection/>
    </xf>
    <xf numFmtId="190" fontId="0" fillId="0" borderId="15" xfId="1726" applyNumberFormat="1" applyBorder="1" applyAlignment="1">
      <alignment horizontal="right" indent="1"/>
      <protection/>
    </xf>
    <xf numFmtId="0" fontId="0" fillId="0" borderId="18" xfId="1726" applyFont="1" applyBorder="1" applyAlignment="1">
      <alignment horizontal="right" indent="2"/>
      <protection/>
    </xf>
    <xf numFmtId="190" fontId="0" fillId="0" borderId="18" xfId="1726" applyNumberFormat="1" applyBorder="1" applyAlignment="1">
      <alignment horizontal="right" indent="1"/>
      <protection/>
    </xf>
    <xf numFmtId="190" fontId="0" fillId="0" borderId="18" xfId="1726" applyNumberFormat="1" applyFont="1" applyBorder="1" applyAlignment="1">
      <alignment horizontal="right" indent="1"/>
      <protection/>
    </xf>
    <xf numFmtId="190" fontId="0" fillId="0" borderId="18" xfId="1726" applyNumberFormat="1" applyFill="1" applyBorder="1" applyAlignment="1">
      <alignment horizontal="right" indent="1"/>
      <protection/>
    </xf>
    <xf numFmtId="190" fontId="0" fillId="0" borderId="17" xfId="1726" applyNumberFormat="1" applyFill="1" applyBorder="1" applyAlignment="1">
      <alignment horizontal="right" indent="1"/>
      <protection/>
    </xf>
    <xf numFmtId="190" fontId="2" fillId="0" borderId="0" xfId="1726" applyNumberFormat="1" applyFont="1">
      <alignment/>
      <protection/>
    </xf>
    <xf numFmtId="0" fontId="0" fillId="0" borderId="0" xfId="1726">
      <alignment/>
      <protection/>
    </xf>
    <xf numFmtId="0" fontId="2" fillId="0" borderId="16" xfId="1726" applyFont="1" applyBorder="1" applyAlignment="1">
      <alignment horizontal="center"/>
      <protection/>
    </xf>
    <xf numFmtId="0" fontId="0" fillId="0" borderId="15" xfId="1726" applyBorder="1">
      <alignment/>
      <protection/>
    </xf>
    <xf numFmtId="0" fontId="2" fillId="0" borderId="20" xfId="1726" applyFont="1" applyBorder="1" applyAlignment="1">
      <alignment horizontal="center"/>
      <protection/>
    </xf>
    <xf numFmtId="0" fontId="2" fillId="0" borderId="15" xfId="1726" applyFont="1" applyBorder="1">
      <alignment/>
      <protection/>
    </xf>
    <xf numFmtId="17" fontId="0" fillId="0" borderId="18" xfId="1726" applyNumberFormat="1" applyFont="1" applyBorder="1" applyAlignment="1">
      <alignment horizontal="right"/>
      <protection/>
    </xf>
    <xf numFmtId="188" fontId="0" fillId="0" borderId="15" xfId="1726" applyNumberFormat="1" applyFill="1" applyBorder="1" applyAlignment="1">
      <alignment horizontal="right" indent="1"/>
      <protection/>
    </xf>
    <xf numFmtId="188" fontId="0" fillId="0" borderId="18" xfId="1726" applyNumberFormat="1" applyFill="1" applyBorder="1" applyAlignment="1">
      <alignment horizontal="right" indent="1"/>
      <protection/>
    </xf>
    <xf numFmtId="188" fontId="0" fillId="0" borderId="17" xfId="1726" applyNumberFormat="1" applyFill="1" applyBorder="1" applyAlignment="1">
      <alignment horizontal="right" indent="1"/>
      <protection/>
    </xf>
    <xf numFmtId="0" fontId="26" fillId="0" borderId="15" xfId="2370" applyFont="1" applyBorder="1">
      <alignment/>
      <protection/>
    </xf>
    <xf numFmtId="190" fontId="26" fillId="0" borderId="15" xfId="2370" applyNumberFormat="1" applyFont="1" applyBorder="1">
      <alignment/>
      <protection/>
    </xf>
    <xf numFmtId="0" fontId="26" fillId="0" borderId="18" xfId="2370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188" fontId="2" fillId="0" borderId="0" xfId="0" applyNumberFormat="1" applyFont="1" applyAlignment="1">
      <alignment horizontal="left"/>
    </xf>
    <xf numFmtId="17" fontId="0" fillId="0" borderId="17" xfId="1726" applyNumberFormat="1" applyFont="1" applyBorder="1" applyAlignment="1">
      <alignment horizontal="right" indent="2"/>
      <protection/>
    </xf>
    <xf numFmtId="17" fontId="0" fillId="0" borderId="15" xfId="1726" applyNumberFormat="1" applyFont="1" applyBorder="1" applyAlignment="1">
      <alignment horizontal="right"/>
      <protection/>
    </xf>
    <xf numFmtId="17" fontId="0" fillId="0" borderId="17" xfId="1726" applyNumberFormat="1" applyFont="1" applyBorder="1" applyAlignment="1">
      <alignment horizontal="right"/>
      <protection/>
    </xf>
    <xf numFmtId="0" fontId="0" fillId="0" borderId="18" xfId="0" applyFont="1" applyBorder="1" applyAlignment="1">
      <alignment horizontal="left"/>
    </xf>
    <xf numFmtId="3" fontId="0" fillId="0" borderId="0" xfId="0" applyNumberFormat="1" applyAlignment="1">
      <alignment/>
    </xf>
    <xf numFmtId="190" fontId="0" fillId="0" borderId="18" xfId="0" applyNumberFormat="1" applyBorder="1" applyAlignment="1">
      <alignment/>
    </xf>
    <xf numFmtId="190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Alignment="1">
      <alignment/>
    </xf>
    <xf numFmtId="171" fontId="52" fillId="0" borderId="0" xfId="1649" applyFont="1" applyAlignment="1">
      <alignment/>
    </xf>
    <xf numFmtId="0" fontId="0" fillId="0" borderId="0" xfId="0" applyAlignment="1">
      <alignment horizontal="right"/>
    </xf>
    <xf numFmtId="216" fontId="52" fillId="0" borderId="0" xfId="1649" applyNumberFormat="1" applyFont="1" applyAlignment="1">
      <alignment/>
    </xf>
    <xf numFmtId="190" fontId="0" fillId="0" borderId="18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207" fontId="38" fillId="0" borderId="0" xfId="1649" applyNumberFormat="1" applyFont="1" applyAlignment="1">
      <alignment/>
    </xf>
    <xf numFmtId="3" fontId="38" fillId="0" borderId="0" xfId="0" applyNumberFormat="1" applyFont="1" applyAlignment="1">
      <alignment/>
    </xf>
    <xf numFmtId="207" fontId="38" fillId="0" borderId="0" xfId="0" applyNumberFormat="1" applyFont="1" applyAlignment="1">
      <alignment/>
    </xf>
    <xf numFmtId="207" fontId="38" fillId="0" borderId="0" xfId="1649" applyNumberFormat="1" applyFont="1" applyAlignment="1">
      <alignment horizontal="right"/>
    </xf>
    <xf numFmtId="171" fontId="38" fillId="0" borderId="0" xfId="1649" applyFont="1" applyAlignment="1">
      <alignment/>
    </xf>
    <xf numFmtId="188" fontId="38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190" fontId="23" fillId="0" borderId="17" xfId="2370" applyNumberFormat="1" applyFont="1" applyBorder="1" applyAlignment="1">
      <alignment/>
      <protection/>
    </xf>
    <xf numFmtId="0" fontId="0" fillId="0" borderId="15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17" fontId="2" fillId="0" borderId="16" xfId="0" applyNumberFormat="1" applyFont="1" applyBorder="1" applyAlignment="1">
      <alignment horizontal="center"/>
    </xf>
    <xf numFmtId="188" fontId="2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" fontId="0" fillId="0" borderId="18" xfId="1726" applyNumberFormat="1" applyFont="1" applyBorder="1" applyAlignment="1">
      <alignment horizontal="right" indent="2"/>
      <protection/>
    </xf>
    <xf numFmtId="0" fontId="0" fillId="0" borderId="27" xfId="0" applyBorder="1" applyAlignment="1">
      <alignment/>
    </xf>
    <xf numFmtId="188" fontId="0" fillId="0" borderId="29" xfId="0" applyNumberFormat="1" applyBorder="1" applyAlignment="1">
      <alignment horizontal="right" indent="1"/>
    </xf>
    <xf numFmtId="17" fontId="29" fillId="0" borderId="0" xfId="1672" applyNumberFormat="1" applyFont="1" applyFill="1" applyBorder="1">
      <alignment/>
      <protection/>
    </xf>
    <xf numFmtId="3" fontId="29" fillId="0" borderId="25" xfId="1672" applyNumberFormat="1" applyFont="1" applyBorder="1" applyAlignment="1">
      <alignment horizontal="right"/>
      <protection/>
    </xf>
    <xf numFmtId="0" fontId="29" fillId="0" borderId="25" xfId="1672" applyFont="1" applyBorder="1" applyAlignment="1">
      <alignment horizontal="right"/>
      <protection/>
    </xf>
    <xf numFmtId="1" fontId="29" fillId="0" borderId="26" xfId="1672" applyNumberFormat="1" applyFont="1" applyBorder="1" applyAlignment="1">
      <alignment horizontal="right"/>
      <protection/>
    </xf>
    <xf numFmtId="1" fontId="29" fillId="0" borderId="28" xfId="1672" applyNumberFormat="1" applyFont="1" applyBorder="1" applyAlignment="1">
      <alignment horizontal="right"/>
      <protection/>
    </xf>
    <xf numFmtId="190" fontId="28" fillId="0" borderId="40" xfId="1672" applyNumberFormat="1" applyFont="1" applyBorder="1" applyAlignment="1">
      <alignment horizontal="right"/>
      <protection/>
    </xf>
    <xf numFmtId="190" fontId="28" fillId="0" borderId="16" xfId="1672" applyNumberFormat="1" applyFont="1" applyBorder="1" applyAlignment="1">
      <alignment horizontal="right"/>
      <protection/>
    </xf>
    <xf numFmtId="3" fontId="29" fillId="0" borderId="15" xfId="1672" applyNumberFormat="1" applyFont="1" applyBorder="1" applyAlignment="1">
      <alignment horizontal="right"/>
      <protection/>
    </xf>
    <xf numFmtId="1" fontId="28" fillId="0" borderId="16" xfId="1672" applyNumberFormat="1" applyFont="1" applyBorder="1" applyAlignment="1">
      <alignment horizontal="right"/>
      <protection/>
    </xf>
    <xf numFmtId="0" fontId="29" fillId="0" borderId="17" xfId="1672" applyFont="1" applyBorder="1" applyAlignment="1">
      <alignment horizontal="right"/>
      <protection/>
    </xf>
    <xf numFmtId="190" fontId="29" fillId="0" borderId="15" xfId="1672" applyNumberFormat="1" applyFont="1" applyBorder="1" applyAlignment="1">
      <alignment horizontal="right"/>
      <protection/>
    </xf>
    <xf numFmtId="190" fontId="29" fillId="0" borderId="18" xfId="1672" applyNumberFormat="1" applyFont="1" applyBorder="1" applyAlignment="1">
      <alignment horizontal="right"/>
      <protection/>
    </xf>
    <xf numFmtId="190" fontId="28" fillId="0" borderId="18" xfId="1672" applyNumberFormat="1" applyFont="1" applyBorder="1" applyAlignment="1">
      <alignment horizontal="right"/>
      <protection/>
    </xf>
    <xf numFmtId="190" fontId="29" fillId="0" borderId="17" xfId="1672" applyNumberFormat="1" applyFont="1" applyBorder="1" applyAlignment="1">
      <alignment horizontal="right"/>
      <protection/>
    </xf>
    <xf numFmtId="3" fontId="28" fillId="0" borderId="25" xfId="1672" applyNumberFormat="1" applyFont="1" applyBorder="1" applyAlignment="1">
      <alignment horizontal="right"/>
      <protection/>
    </xf>
    <xf numFmtId="3" fontId="28" fillId="0" borderId="15" xfId="1672" applyNumberFormat="1" applyFont="1" applyBorder="1" applyAlignment="1">
      <alignment horizontal="right"/>
      <protection/>
    </xf>
    <xf numFmtId="3" fontId="29" fillId="0" borderId="17" xfId="1672" applyNumberFormat="1" applyFont="1" applyBorder="1" applyAlignment="1">
      <alignment horizontal="right"/>
      <protection/>
    </xf>
    <xf numFmtId="190" fontId="28" fillId="0" borderId="15" xfId="1672" applyNumberFormat="1" applyFont="1" applyBorder="1" applyAlignment="1">
      <alignment horizontal="right"/>
      <protection/>
    </xf>
    <xf numFmtId="2" fontId="0" fillId="0" borderId="25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188" fontId="0" fillId="0" borderId="26" xfId="0" applyNumberFormat="1" applyBorder="1" applyAlignment="1">
      <alignment/>
    </xf>
    <xf numFmtId="188" fontId="0" fillId="0" borderId="2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188" fontId="2" fillId="0" borderId="41" xfId="0" applyNumberFormat="1" applyFont="1" applyBorder="1" applyAlignment="1">
      <alignment horizontal="right"/>
    </xf>
    <xf numFmtId="188" fontId="2" fillId="0" borderId="42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188" fontId="2" fillId="0" borderId="4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88" fontId="0" fillId="0" borderId="26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188" fontId="0" fillId="0" borderId="17" xfId="0" applyNumberFormat="1" applyFont="1" applyBorder="1" applyAlignment="1">
      <alignment horizontal="right"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1709" applyFont="1" applyBorder="1" applyAlignment="1">
      <alignment horizontal="right" indent="1"/>
      <protection/>
    </xf>
    <xf numFmtId="190" fontId="0" fillId="0" borderId="26" xfId="1709" applyNumberFormat="1" applyBorder="1" applyAlignment="1">
      <alignment horizontal="right" indent="1"/>
      <protection/>
    </xf>
    <xf numFmtId="190" fontId="0" fillId="0" borderId="26" xfId="1709" applyNumberFormat="1" applyFont="1" applyBorder="1" applyAlignment="1">
      <alignment horizontal="right" indent="1"/>
      <protection/>
    </xf>
    <xf numFmtId="190" fontId="0" fillId="0" borderId="44" xfId="1709" applyNumberFormat="1" applyFont="1" applyBorder="1" applyAlignment="1">
      <alignment horizontal="right" indent="1"/>
      <protection/>
    </xf>
    <xf numFmtId="190" fontId="2" fillId="0" borderId="44" xfId="1709" applyNumberFormat="1" applyFont="1" applyBorder="1" applyAlignment="1">
      <alignment horizontal="right" indent="1"/>
      <protection/>
    </xf>
    <xf numFmtId="190" fontId="2" fillId="0" borderId="29" xfId="1709" applyNumberFormat="1" applyFont="1" applyBorder="1" applyAlignment="1">
      <alignment horizontal="right" indent="1"/>
      <protection/>
    </xf>
    <xf numFmtId="17" fontId="0" fillId="0" borderId="18" xfId="0" applyNumberFormat="1" applyFont="1" applyBorder="1" applyAlignment="1">
      <alignment horizontal="center"/>
    </xf>
    <xf numFmtId="188" fontId="0" fillId="0" borderId="17" xfId="0" applyNumberFormat="1" applyBorder="1" applyAlignment="1">
      <alignment/>
    </xf>
    <xf numFmtId="190" fontId="0" fillId="0" borderId="15" xfId="1726" applyNumberFormat="1" applyFill="1" applyBorder="1" applyAlignment="1">
      <alignment horizontal="right" indent="1"/>
      <protection/>
    </xf>
    <xf numFmtId="0" fontId="0" fillId="0" borderId="15" xfId="1692" applyFont="1" applyBorder="1" applyAlignment="1">
      <alignment horizontal="right" indent="1"/>
      <protection/>
    </xf>
    <xf numFmtId="0" fontId="0" fillId="0" borderId="17" xfId="0" applyFont="1" applyBorder="1" applyAlignment="1">
      <alignment/>
    </xf>
    <xf numFmtId="3" fontId="0" fillId="0" borderId="15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88" fontId="0" fillId="0" borderId="18" xfId="0" applyNumberFormat="1" applyFont="1" applyBorder="1" applyAlignment="1">
      <alignment/>
    </xf>
    <xf numFmtId="189" fontId="0" fillId="0" borderId="26" xfId="0" applyNumberFormat="1" applyBorder="1" applyAlignment="1">
      <alignment horizontal="right" indent="1"/>
    </xf>
    <xf numFmtId="17" fontId="0" fillId="0" borderId="0" xfId="1726" applyNumberFormat="1" applyFont="1" applyBorder="1" applyAlignment="1">
      <alignment horizontal="right" indent="2"/>
      <protection/>
    </xf>
    <xf numFmtId="190" fontId="0" fillId="0" borderId="0" xfId="1726" applyNumberFormat="1" applyFont="1" applyFill="1" applyBorder="1" applyAlignment="1">
      <alignment horizontal="right" indent="1"/>
      <protection/>
    </xf>
    <xf numFmtId="190" fontId="0" fillId="0" borderId="0" xfId="1726" applyNumberFormat="1" applyFill="1" applyBorder="1" applyAlignment="1">
      <alignment horizontal="right" indent="1"/>
      <protection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52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3" fontId="53" fillId="0" borderId="0" xfId="0" applyNumberFormat="1" applyFont="1" applyBorder="1" applyAlignment="1">
      <alignment/>
    </xf>
    <xf numFmtId="0" fontId="0" fillId="0" borderId="44" xfId="0" applyBorder="1" applyAlignment="1">
      <alignment/>
    </xf>
    <xf numFmtId="190" fontId="23" fillId="0" borderId="15" xfId="2370" applyNumberFormat="1" applyFont="1" applyBorder="1" applyAlignment="1">
      <alignment/>
      <protection/>
    </xf>
    <xf numFmtId="0" fontId="2" fillId="0" borderId="26" xfId="1692" applyFont="1" applyBorder="1" applyAlignment="1">
      <alignment horizontal="center"/>
      <protection/>
    </xf>
    <xf numFmtId="0" fontId="2" fillId="0" borderId="29" xfId="1692" applyFont="1" applyBorder="1" applyAlignment="1">
      <alignment horizontal="center"/>
      <protection/>
    </xf>
    <xf numFmtId="190" fontId="0" fillId="0" borderId="0" xfId="1692" applyNumberFormat="1" applyBorder="1" applyAlignment="1">
      <alignment horizontal="right" indent="1"/>
      <protection/>
    </xf>
    <xf numFmtId="190" fontId="0" fillId="0" borderId="0" xfId="1692" applyNumberFormat="1" applyFont="1" applyBorder="1" applyAlignment="1">
      <alignment horizontal="right" indent="1"/>
      <protection/>
    </xf>
    <xf numFmtId="190" fontId="2" fillId="0" borderId="0" xfId="1692" applyNumberFormat="1" applyFont="1" applyBorder="1" applyAlignment="1">
      <alignment horizontal="right" indent="1"/>
      <protection/>
    </xf>
    <xf numFmtId="190" fontId="2" fillId="0" borderId="45" xfId="1692" applyNumberFormat="1" applyFont="1" applyBorder="1" applyAlignment="1">
      <alignment horizontal="right" indent="1"/>
      <protection/>
    </xf>
    <xf numFmtId="190" fontId="0" fillId="0" borderId="15" xfId="1692" applyNumberFormat="1" applyBorder="1" applyAlignment="1">
      <alignment horizontal="right" indent="1"/>
      <protection/>
    </xf>
    <xf numFmtId="190" fontId="2" fillId="0" borderId="18" xfId="1692" applyNumberFormat="1" applyFont="1" applyBorder="1" applyAlignment="1">
      <alignment horizontal="right" indent="1"/>
      <protection/>
    </xf>
    <xf numFmtId="190" fontId="2" fillId="0" borderId="17" xfId="1692" applyNumberFormat="1" applyFont="1" applyBorder="1" applyAlignment="1">
      <alignment horizontal="right" indent="1"/>
      <protection/>
    </xf>
    <xf numFmtId="190" fontId="0" fillId="0" borderId="25" xfId="1709" applyNumberFormat="1" applyFont="1" applyBorder="1" applyAlignment="1">
      <alignment horizontal="right" indent="1"/>
      <protection/>
    </xf>
    <xf numFmtId="190" fontId="2" fillId="0" borderId="27" xfId="1709" applyNumberFormat="1" applyFont="1" applyBorder="1" applyAlignment="1">
      <alignment horizontal="right" indent="1"/>
      <protection/>
    </xf>
    <xf numFmtId="190" fontId="0" fillId="0" borderId="15" xfId="1709" applyNumberFormat="1" applyBorder="1" applyAlignment="1">
      <alignment horizontal="right" indent="1"/>
      <protection/>
    </xf>
    <xf numFmtId="190" fontId="0" fillId="0" borderId="22" xfId="1709" applyNumberFormat="1" applyBorder="1" applyAlignment="1">
      <alignment horizontal="right" indent="1"/>
      <protection/>
    </xf>
    <xf numFmtId="190" fontId="2" fillId="0" borderId="25" xfId="1709" applyNumberFormat="1" applyFont="1" applyBorder="1" applyAlignment="1">
      <alignment horizontal="right" indent="1"/>
      <protection/>
    </xf>
    <xf numFmtId="190" fontId="0" fillId="0" borderId="0" xfId="1709" applyNumberFormat="1" applyBorder="1" applyAlignment="1">
      <alignment horizontal="right" indent="1"/>
      <protection/>
    </xf>
    <xf numFmtId="190" fontId="2" fillId="0" borderId="28" xfId="1709" applyNumberFormat="1" applyFont="1" applyBorder="1" applyAlignment="1">
      <alignment horizontal="right" indent="1"/>
      <protection/>
    </xf>
    <xf numFmtId="190" fontId="0" fillId="0" borderId="26" xfId="0" applyNumberFormat="1" applyBorder="1" applyAlignment="1">
      <alignment horizontal="right" indent="1"/>
    </xf>
    <xf numFmtId="190" fontId="0" fillId="0" borderId="46" xfId="0" applyNumberFormat="1" applyBorder="1" applyAlignment="1">
      <alignment horizontal="right" indent="1"/>
    </xf>
    <xf numFmtId="189" fontId="0" fillId="0" borderId="46" xfId="0" applyNumberFormat="1" applyBorder="1" applyAlignment="1">
      <alignment horizontal="right" indent="1"/>
    </xf>
    <xf numFmtId="0" fontId="2" fillId="0" borderId="19" xfId="1747" applyFont="1" applyBorder="1" applyAlignment="1">
      <alignment/>
      <protection/>
    </xf>
    <xf numFmtId="15" fontId="0" fillId="0" borderId="15" xfId="0" applyNumberFormat="1" applyBorder="1" applyAlignment="1">
      <alignment horizontal="left"/>
    </xf>
    <xf numFmtId="15" fontId="0" fillId="0" borderId="18" xfId="0" applyNumberFormat="1" applyBorder="1" applyAlignment="1">
      <alignment horizontal="left"/>
    </xf>
    <xf numFmtId="15" fontId="0" fillId="0" borderId="18" xfId="0" applyNumberFormat="1" applyFont="1" applyBorder="1" applyAlignment="1">
      <alignment horizontal="left"/>
    </xf>
    <xf numFmtId="15" fontId="0" fillId="0" borderId="18" xfId="0" applyNumberFormat="1" applyFont="1" applyBorder="1" applyAlignment="1">
      <alignment horizontal="left"/>
    </xf>
    <xf numFmtId="15" fontId="0" fillId="0" borderId="17" xfId="0" applyNumberFormat="1" applyFont="1" applyBorder="1" applyAlignment="1">
      <alignment horizontal="left"/>
    </xf>
    <xf numFmtId="190" fontId="0" fillId="0" borderId="44" xfId="1675" applyNumberFormat="1" applyFont="1" applyBorder="1" applyAlignment="1">
      <alignment horizontal="right" indent="1"/>
      <protection/>
    </xf>
    <xf numFmtId="190" fontId="2" fillId="0" borderId="29" xfId="1675" applyNumberFormat="1" applyFont="1" applyBorder="1" applyAlignment="1">
      <alignment horizontal="right" indent="1"/>
      <protection/>
    </xf>
    <xf numFmtId="0" fontId="0" fillId="0" borderId="15" xfId="1675" applyFont="1" applyBorder="1" applyAlignment="1">
      <alignment horizontal="right" indent="1"/>
      <protection/>
    </xf>
    <xf numFmtId="17" fontId="2" fillId="0" borderId="18" xfId="1675" applyNumberFormat="1" applyFont="1" applyBorder="1" applyAlignment="1">
      <alignment horizontal="right" indent="1"/>
      <protection/>
    </xf>
    <xf numFmtId="17" fontId="2" fillId="0" borderId="17" xfId="1675" applyNumberFormat="1" applyFont="1" applyBorder="1" applyAlignment="1">
      <alignment horizontal="right" indent="1"/>
      <protection/>
    </xf>
    <xf numFmtId="0" fontId="0" fillId="0" borderId="15" xfId="0" applyFont="1" applyBorder="1" applyAlignment="1">
      <alignment horizontal="center"/>
    </xf>
    <xf numFmtId="190" fontId="0" fillId="0" borderId="40" xfId="0" applyNumberFormat="1" applyBorder="1" applyAlignment="1">
      <alignment horizontal="right" indent="1"/>
    </xf>
    <xf numFmtId="190" fontId="0" fillId="0" borderId="39" xfId="0" applyNumberFormat="1" applyBorder="1" applyAlignment="1">
      <alignment horizontal="right" indent="1"/>
    </xf>
    <xf numFmtId="189" fontId="0" fillId="0" borderId="39" xfId="0" applyNumberFormat="1" applyBorder="1" applyAlignment="1">
      <alignment horizontal="right" indent="1"/>
    </xf>
    <xf numFmtId="0" fontId="53" fillId="0" borderId="0" xfId="0" applyFont="1" applyAlignment="1">
      <alignment/>
    </xf>
    <xf numFmtId="188" fontId="0" fillId="0" borderId="15" xfId="0" applyNumberFormat="1" applyFont="1" applyFill="1" applyBorder="1" applyAlignment="1">
      <alignment/>
    </xf>
    <xf numFmtId="188" fontId="2" fillId="0" borderId="15" xfId="0" applyNumberFormat="1" applyFont="1" applyBorder="1" applyAlignment="1">
      <alignment/>
    </xf>
    <xf numFmtId="189" fontId="0" fillId="0" borderId="47" xfId="0" applyNumberFormat="1" applyBorder="1" applyAlignment="1">
      <alignment horizontal="right" indent="1"/>
    </xf>
    <xf numFmtId="17" fontId="0" fillId="0" borderId="48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90" fontId="0" fillId="0" borderId="18" xfId="1726" applyNumberFormat="1" applyFont="1" applyFill="1" applyBorder="1" applyAlignment="1">
      <alignment horizontal="right" indent="1"/>
      <protection/>
    </xf>
    <xf numFmtId="190" fontId="0" fillId="0" borderId="17" xfId="1726" applyNumberFormat="1" applyFont="1" applyFill="1" applyBorder="1" applyAlignment="1">
      <alignment horizontal="right" indent="1"/>
      <protection/>
    </xf>
    <xf numFmtId="15" fontId="0" fillId="0" borderId="25" xfId="1726" applyNumberFormat="1" applyFont="1" applyBorder="1" applyAlignment="1">
      <alignment horizontal="right"/>
      <protection/>
    </xf>
    <xf numFmtId="17" fontId="0" fillId="0" borderId="22" xfId="1726" applyNumberFormat="1" applyBorder="1" applyAlignment="1">
      <alignment horizontal="right"/>
      <protection/>
    </xf>
    <xf numFmtId="17" fontId="0" fillId="0" borderId="25" xfId="1726" applyNumberFormat="1" applyBorder="1" applyAlignment="1">
      <alignment horizontal="right"/>
      <protection/>
    </xf>
    <xf numFmtId="0" fontId="0" fillId="0" borderId="25" xfId="1726" applyFont="1" applyBorder="1" applyAlignment="1">
      <alignment horizontal="right"/>
      <protection/>
    </xf>
    <xf numFmtId="15" fontId="0" fillId="0" borderId="25" xfId="1726" applyNumberFormat="1" applyFont="1" applyBorder="1" applyAlignment="1">
      <alignment horizontal="right"/>
      <protection/>
    </xf>
    <xf numFmtId="15" fontId="0" fillId="0" borderId="27" xfId="1726" applyNumberFormat="1" applyFont="1" applyBorder="1" applyAlignment="1">
      <alignment horizontal="right"/>
      <protection/>
    </xf>
    <xf numFmtId="3" fontId="0" fillId="0" borderId="29" xfId="0" applyNumberForma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40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39" xfId="0" applyNumberFormat="1" applyBorder="1" applyAlignment="1">
      <alignment/>
    </xf>
    <xf numFmtId="3" fontId="0" fillId="0" borderId="39" xfId="0" applyNumberForma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6" fillId="0" borderId="16" xfId="2370" applyFont="1" applyBorder="1" applyAlignment="1">
      <alignment horizontal="center"/>
      <protection/>
    </xf>
    <xf numFmtId="0" fontId="26" fillId="0" borderId="19" xfId="2370" applyFont="1" applyBorder="1" applyAlignment="1">
      <alignment horizontal="center"/>
      <protection/>
    </xf>
    <xf numFmtId="0" fontId="21" fillId="0" borderId="28" xfId="1893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8" fillId="0" borderId="15" xfId="1672" applyFont="1" applyBorder="1" applyAlignment="1">
      <alignment horizontal="center" vertical="center"/>
      <protection/>
    </xf>
    <xf numFmtId="0" fontId="28" fillId="0" borderId="17" xfId="1672" applyFont="1" applyBorder="1" applyAlignment="1">
      <alignment horizontal="center" vertical="center"/>
      <protection/>
    </xf>
    <xf numFmtId="0" fontId="28" fillId="0" borderId="30" xfId="1672" applyFont="1" applyBorder="1" applyAlignment="1">
      <alignment horizontal="center"/>
      <protection/>
    </xf>
    <xf numFmtId="0" fontId="28" fillId="0" borderId="0" xfId="1672" applyFont="1">
      <alignment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1675" applyFont="1" applyBorder="1" applyAlignment="1">
      <alignment horizontal="center" vertical="center"/>
      <protection/>
    </xf>
    <xf numFmtId="0" fontId="2" fillId="0" borderId="18" xfId="1675" applyFont="1" applyBorder="1" applyAlignment="1">
      <alignment horizontal="center" vertical="center"/>
      <protection/>
    </xf>
    <xf numFmtId="0" fontId="2" fillId="0" borderId="17" xfId="1675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8" xfId="1675" applyFont="1" applyBorder="1" applyAlignment="1">
      <alignment horizontal="center" vertical="center" wrapText="1"/>
      <protection/>
    </xf>
    <xf numFmtId="0" fontId="2" fillId="0" borderId="17" xfId="1675" applyFont="1" applyBorder="1" applyAlignment="1">
      <alignment horizontal="center" vertical="center" wrapText="1"/>
      <protection/>
    </xf>
    <xf numFmtId="0" fontId="2" fillId="0" borderId="15" xfId="1675" applyFont="1" applyBorder="1" applyAlignment="1">
      <alignment horizontal="center" vertical="center" wrapText="1"/>
      <protection/>
    </xf>
    <xf numFmtId="0" fontId="2" fillId="0" borderId="20" xfId="1692" applyFont="1" applyBorder="1" applyAlignment="1">
      <alignment horizontal="center"/>
      <protection/>
    </xf>
    <xf numFmtId="0" fontId="2" fillId="0" borderId="16" xfId="1692" applyFont="1" applyBorder="1" applyAlignment="1">
      <alignment horizontal="center"/>
      <protection/>
    </xf>
    <xf numFmtId="0" fontId="2" fillId="0" borderId="15" xfId="1692" applyFont="1" applyBorder="1" applyAlignment="1">
      <alignment horizontal="center" vertical="center"/>
      <protection/>
    </xf>
    <xf numFmtId="0" fontId="2" fillId="0" borderId="18" xfId="1692" applyFont="1" applyBorder="1" applyAlignment="1">
      <alignment horizontal="center" vertical="center"/>
      <protection/>
    </xf>
    <xf numFmtId="0" fontId="2" fillId="0" borderId="17" xfId="1692" applyFont="1" applyBorder="1" applyAlignment="1">
      <alignment horizontal="center" vertical="center"/>
      <protection/>
    </xf>
    <xf numFmtId="0" fontId="2" fillId="0" borderId="15" xfId="1709" applyFont="1" applyBorder="1" applyAlignment="1">
      <alignment horizontal="center" vertical="center" wrapText="1"/>
      <protection/>
    </xf>
    <xf numFmtId="0" fontId="2" fillId="0" borderId="18" xfId="1709" applyFont="1" applyBorder="1" applyAlignment="1">
      <alignment horizontal="center" vertical="center" wrapText="1"/>
      <protection/>
    </xf>
    <xf numFmtId="0" fontId="2" fillId="0" borderId="15" xfId="1709" applyFont="1" applyBorder="1" applyAlignment="1">
      <alignment horizontal="center" vertical="center"/>
      <protection/>
    </xf>
    <xf numFmtId="0" fontId="2" fillId="0" borderId="18" xfId="1709" applyFont="1" applyBorder="1" applyAlignment="1">
      <alignment horizontal="center" vertical="center"/>
      <protection/>
    </xf>
    <xf numFmtId="0" fontId="2" fillId="0" borderId="17" xfId="1709" applyFont="1" applyBorder="1" applyAlignment="1">
      <alignment horizontal="center" vertical="center"/>
      <protection/>
    </xf>
    <xf numFmtId="0" fontId="2" fillId="0" borderId="19" xfId="1709" applyFont="1" applyBorder="1" applyAlignment="1">
      <alignment horizontal="center"/>
      <protection/>
    </xf>
    <xf numFmtId="0" fontId="2" fillId="0" borderId="30" xfId="1709" applyFont="1" applyBorder="1" applyAlignment="1">
      <alignment horizontal="center"/>
      <protection/>
    </xf>
    <xf numFmtId="0" fontId="2" fillId="0" borderId="20" xfId="1709" applyFont="1" applyBorder="1" applyAlignment="1">
      <alignment horizontal="center"/>
      <protection/>
    </xf>
    <xf numFmtId="0" fontId="2" fillId="0" borderId="16" xfId="1709" applyFont="1" applyBorder="1" applyAlignment="1">
      <alignment horizontal="center"/>
      <protection/>
    </xf>
    <xf numFmtId="0" fontId="2" fillId="0" borderId="17" xfId="1709" applyFont="1" applyBorder="1" applyAlignment="1">
      <alignment horizontal="center" vertical="center" wrapText="1"/>
      <protection/>
    </xf>
    <xf numFmtId="0" fontId="2" fillId="0" borderId="17" xfId="1726" applyFont="1" applyBorder="1" applyAlignment="1">
      <alignment horizontal="center"/>
      <protection/>
    </xf>
    <xf numFmtId="0" fontId="2" fillId="0" borderId="16" xfId="1726" applyFont="1" applyBorder="1" applyAlignment="1">
      <alignment horizontal="center"/>
      <protection/>
    </xf>
    <xf numFmtId="0" fontId="2" fillId="0" borderId="0" xfId="1724" applyFont="1" applyBorder="1" applyAlignment="1">
      <alignment horizontal="center" vertical="center"/>
      <protection/>
    </xf>
    <xf numFmtId="0" fontId="2" fillId="0" borderId="15" xfId="1726" applyFont="1" applyBorder="1" applyAlignment="1">
      <alignment horizontal="center" vertical="center"/>
      <protection/>
    </xf>
    <xf numFmtId="0" fontId="2" fillId="0" borderId="17" xfId="1726" applyFont="1" applyBorder="1" applyAlignment="1">
      <alignment horizontal="center" vertical="center"/>
      <protection/>
    </xf>
    <xf numFmtId="0" fontId="2" fillId="0" borderId="49" xfId="1726" applyFont="1" applyBorder="1" applyAlignment="1">
      <alignment horizontal="center" vertical="center"/>
      <protection/>
    </xf>
    <xf numFmtId="0" fontId="2" fillId="0" borderId="38" xfId="1726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543">
    <cellStyle name="Normal" xfId="0"/>
    <cellStyle name="1 indent" xfId="15"/>
    <cellStyle name="1 indent 10" xfId="16"/>
    <cellStyle name="1 indent 10 2" xfId="17"/>
    <cellStyle name="1 indent 10 3" xfId="18"/>
    <cellStyle name="1 indent 10 4" xfId="19"/>
    <cellStyle name="1 indent 10 5" xfId="20"/>
    <cellStyle name="1 indent 11" xfId="21"/>
    <cellStyle name="1 indent 11 2" xfId="22"/>
    <cellStyle name="1 indent 11 3" xfId="23"/>
    <cellStyle name="1 indent 11 4" xfId="24"/>
    <cellStyle name="1 indent 11 5" xfId="25"/>
    <cellStyle name="1 indent 12" xfId="26"/>
    <cellStyle name="1 indent 12 2" xfId="27"/>
    <cellStyle name="1 indent 12 3" xfId="28"/>
    <cellStyle name="1 indent 12 4" xfId="29"/>
    <cellStyle name="1 indent 12 5" xfId="30"/>
    <cellStyle name="1 indent 13" xfId="31"/>
    <cellStyle name="1 indent 13 2" xfId="32"/>
    <cellStyle name="1 indent 13 3" xfId="33"/>
    <cellStyle name="1 indent 13 4" xfId="34"/>
    <cellStyle name="1 indent 13 5" xfId="35"/>
    <cellStyle name="1 indent 14" xfId="36"/>
    <cellStyle name="1 indent 14 2" xfId="37"/>
    <cellStyle name="1 indent 14 3" xfId="38"/>
    <cellStyle name="1 indent 14 4" xfId="39"/>
    <cellStyle name="1 indent 14 5" xfId="40"/>
    <cellStyle name="1 indent 15" xfId="41"/>
    <cellStyle name="1 indent 15 2" xfId="42"/>
    <cellStyle name="1 indent 15 3" xfId="43"/>
    <cellStyle name="1 indent 15 4" xfId="44"/>
    <cellStyle name="1 indent 15 5" xfId="45"/>
    <cellStyle name="1 indent 16" xfId="46"/>
    <cellStyle name="1 indent 16 2" xfId="47"/>
    <cellStyle name="1 indent 16 3" xfId="48"/>
    <cellStyle name="1 indent 16 4" xfId="49"/>
    <cellStyle name="1 indent 16 4 2" xfId="50"/>
    <cellStyle name="1 indent 16 5" xfId="51"/>
    <cellStyle name="1 indent 2" xfId="52"/>
    <cellStyle name="1 indent 2 2" xfId="53"/>
    <cellStyle name="1 indent 2 3" xfId="54"/>
    <cellStyle name="1 indent 2 4" xfId="55"/>
    <cellStyle name="1 indent 2 5" xfId="56"/>
    <cellStyle name="1 indent 3" xfId="57"/>
    <cellStyle name="1 indent 3 2" xfId="58"/>
    <cellStyle name="1 indent 3 3" xfId="59"/>
    <cellStyle name="1 indent 3 4" xfId="60"/>
    <cellStyle name="1 indent 3 5" xfId="61"/>
    <cellStyle name="1 indent 4" xfId="62"/>
    <cellStyle name="1 indent 4 2" xfId="63"/>
    <cellStyle name="1 indent 4 3" xfId="64"/>
    <cellStyle name="1 indent 4 4" xfId="65"/>
    <cellStyle name="1 indent 4 5" xfId="66"/>
    <cellStyle name="1 indent 5" xfId="67"/>
    <cellStyle name="1 indent 5 2" xfId="68"/>
    <cellStyle name="1 indent 5 3" xfId="69"/>
    <cellStyle name="1 indent 5 4" xfId="70"/>
    <cellStyle name="1 indent 5 5" xfId="71"/>
    <cellStyle name="1 indent 6" xfId="72"/>
    <cellStyle name="1 indent 6 2" xfId="73"/>
    <cellStyle name="1 indent 6 3" xfId="74"/>
    <cellStyle name="1 indent 6 4" xfId="75"/>
    <cellStyle name="1 indent 6 5" xfId="76"/>
    <cellStyle name="1 indent 7" xfId="77"/>
    <cellStyle name="1 indent 7 2" xfId="78"/>
    <cellStyle name="1 indent 7 3" xfId="79"/>
    <cellStyle name="1 indent 7 4" xfId="80"/>
    <cellStyle name="1 indent 7 5" xfId="81"/>
    <cellStyle name="1 indent 8" xfId="82"/>
    <cellStyle name="1 indent 8 2" xfId="83"/>
    <cellStyle name="1 indent 8 3" xfId="84"/>
    <cellStyle name="1 indent 8 4" xfId="85"/>
    <cellStyle name="1 indent 8 5" xfId="86"/>
    <cellStyle name="1 indent 9" xfId="87"/>
    <cellStyle name="1 indent 9 2" xfId="88"/>
    <cellStyle name="1 indent 9 3" xfId="89"/>
    <cellStyle name="1 indent 9 4" xfId="90"/>
    <cellStyle name="1 indent 9 5" xfId="91"/>
    <cellStyle name="2 indents" xfId="92"/>
    <cellStyle name="2 indents 10" xfId="93"/>
    <cellStyle name="2 indents 10 2" xfId="94"/>
    <cellStyle name="2 indents 10 3" xfId="95"/>
    <cellStyle name="2 indents 10 4" xfId="96"/>
    <cellStyle name="2 indents 10 5" xfId="97"/>
    <cellStyle name="2 indents 11" xfId="98"/>
    <cellStyle name="2 indents 11 2" xfId="99"/>
    <cellStyle name="2 indents 11 3" xfId="100"/>
    <cellStyle name="2 indents 11 4" xfId="101"/>
    <cellStyle name="2 indents 11 5" xfId="102"/>
    <cellStyle name="2 indents 12" xfId="103"/>
    <cellStyle name="2 indents 12 2" xfId="104"/>
    <cellStyle name="2 indents 12 3" xfId="105"/>
    <cellStyle name="2 indents 12 4" xfId="106"/>
    <cellStyle name="2 indents 12 5" xfId="107"/>
    <cellStyle name="2 indents 13" xfId="108"/>
    <cellStyle name="2 indents 13 2" xfId="109"/>
    <cellStyle name="2 indents 13 3" xfId="110"/>
    <cellStyle name="2 indents 13 4" xfId="111"/>
    <cellStyle name="2 indents 13 5" xfId="112"/>
    <cellStyle name="2 indents 14" xfId="113"/>
    <cellStyle name="2 indents 14 2" xfId="114"/>
    <cellStyle name="2 indents 14 3" xfId="115"/>
    <cellStyle name="2 indents 14 4" xfId="116"/>
    <cellStyle name="2 indents 14 5" xfId="117"/>
    <cellStyle name="2 indents 15" xfId="118"/>
    <cellStyle name="2 indents 15 2" xfId="119"/>
    <cellStyle name="2 indents 15 3" xfId="120"/>
    <cellStyle name="2 indents 15 4" xfId="121"/>
    <cellStyle name="2 indents 15 5" xfId="122"/>
    <cellStyle name="2 indents 16" xfId="123"/>
    <cellStyle name="2 indents 16 2" xfId="124"/>
    <cellStyle name="2 indents 16 3" xfId="125"/>
    <cellStyle name="2 indents 16 4" xfId="126"/>
    <cellStyle name="2 indents 16 4 2" xfId="127"/>
    <cellStyle name="2 indents 16 5" xfId="128"/>
    <cellStyle name="2 indents 2" xfId="129"/>
    <cellStyle name="2 indents 2 2" xfId="130"/>
    <cellStyle name="2 indents 2 3" xfId="131"/>
    <cellStyle name="2 indents 2 4" xfId="132"/>
    <cellStyle name="2 indents 2 5" xfId="133"/>
    <cellStyle name="2 indents 3" xfId="134"/>
    <cellStyle name="2 indents 3 2" xfId="135"/>
    <cellStyle name="2 indents 3 3" xfId="136"/>
    <cellStyle name="2 indents 3 4" xfId="137"/>
    <cellStyle name="2 indents 3 5" xfId="138"/>
    <cellStyle name="2 indents 4" xfId="139"/>
    <cellStyle name="2 indents 4 2" xfId="140"/>
    <cellStyle name="2 indents 4 3" xfId="141"/>
    <cellStyle name="2 indents 4 4" xfId="142"/>
    <cellStyle name="2 indents 4 5" xfId="143"/>
    <cellStyle name="2 indents 5" xfId="144"/>
    <cellStyle name="2 indents 5 2" xfId="145"/>
    <cellStyle name="2 indents 5 3" xfId="146"/>
    <cellStyle name="2 indents 5 4" xfId="147"/>
    <cellStyle name="2 indents 5 5" xfId="148"/>
    <cellStyle name="2 indents 6" xfId="149"/>
    <cellStyle name="2 indents 6 2" xfId="150"/>
    <cellStyle name="2 indents 6 3" xfId="151"/>
    <cellStyle name="2 indents 6 4" xfId="152"/>
    <cellStyle name="2 indents 6 5" xfId="153"/>
    <cellStyle name="2 indents 7" xfId="154"/>
    <cellStyle name="2 indents 7 2" xfId="155"/>
    <cellStyle name="2 indents 7 3" xfId="156"/>
    <cellStyle name="2 indents 7 4" xfId="157"/>
    <cellStyle name="2 indents 7 5" xfId="158"/>
    <cellStyle name="2 indents 8" xfId="159"/>
    <cellStyle name="2 indents 8 2" xfId="160"/>
    <cellStyle name="2 indents 8 3" xfId="161"/>
    <cellStyle name="2 indents 8 4" xfId="162"/>
    <cellStyle name="2 indents 8 5" xfId="163"/>
    <cellStyle name="2 indents 9" xfId="164"/>
    <cellStyle name="2 indents 9 2" xfId="165"/>
    <cellStyle name="2 indents 9 3" xfId="166"/>
    <cellStyle name="2 indents 9 4" xfId="167"/>
    <cellStyle name="2 indents 9 5" xfId="168"/>
    <cellStyle name="20% - Accent1" xfId="169"/>
    <cellStyle name="20% - Accent1 10" xfId="170"/>
    <cellStyle name="20% - Accent1 11" xfId="171"/>
    <cellStyle name="20% - Accent1 12" xfId="172"/>
    <cellStyle name="20% - Accent1 13" xfId="173"/>
    <cellStyle name="20% - Accent1 14" xfId="174"/>
    <cellStyle name="20% - Accent1 15" xfId="175"/>
    <cellStyle name="20% - Accent1 16" xfId="176"/>
    <cellStyle name="20% - Accent1 17" xfId="177"/>
    <cellStyle name="20% - Accent1 2" xfId="178"/>
    <cellStyle name="20% - Accent1 3" xfId="179"/>
    <cellStyle name="20% - Accent1 4" xfId="180"/>
    <cellStyle name="20% - Accent1 5" xfId="181"/>
    <cellStyle name="20% - Accent1 6" xfId="182"/>
    <cellStyle name="20% - Accent1 7" xfId="183"/>
    <cellStyle name="20% - Accent1 8" xfId="184"/>
    <cellStyle name="20% - Accent1 9" xfId="185"/>
    <cellStyle name="20% - Accent2" xfId="186"/>
    <cellStyle name="20% - Accent2 10" xfId="187"/>
    <cellStyle name="20% - Accent2 11" xfId="188"/>
    <cellStyle name="20% - Accent2 12" xfId="189"/>
    <cellStyle name="20% - Accent2 13" xfId="190"/>
    <cellStyle name="20% - Accent2 14" xfId="191"/>
    <cellStyle name="20% - Accent2 15" xfId="192"/>
    <cellStyle name="20% - Accent2 16" xfId="193"/>
    <cellStyle name="20% - Accent2 17" xfId="194"/>
    <cellStyle name="20% - Accent2 2" xfId="195"/>
    <cellStyle name="20% - Accent2 3" xfId="196"/>
    <cellStyle name="20% - Accent2 4" xfId="197"/>
    <cellStyle name="20% - Accent2 5" xfId="198"/>
    <cellStyle name="20% - Accent2 6" xfId="199"/>
    <cellStyle name="20% - Accent2 7" xfId="200"/>
    <cellStyle name="20% - Accent2 8" xfId="201"/>
    <cellStyle name="20% - Accent2 9" xfId="202"/>
    <cellStyle name="20% - Accent3" xfId="203"/>
    <cellStyle name="20% - Accent3 10" xfId="204"/>
    <cellStyle name="20% - Accent3 11" xfId="205"/>
    <cellStyle name="20% - Accent3 12" xfId="206"/>
    <cellStyle name="20% - Accent3 13" xfId="207"/>
    <cellStyle name="20% - Accent3 14" xfId="208"/>
    <cellStyle name="20% - Accent3 15" xfId="209"/>
    <cellStyle name="20% - Accent3 16" xfId="210"/>
    <cellStyle name="20% - Accent3 17" xfId="211"/>
    <cellStyle name="20% - Accent3 2" xfId="212"/>
    <cellStyle name="20% - Accent3 3" xfId="213"/>
    <cellStyle name="20% - Accent3 4" xfId="214"/>
    <cellStyle name="20% - Accent3 5" xfId="215"/>
    <cellStyle name="20% - Accent3 6" xfId="216"/>
    <cellStyle name="20% - Accent3 7" xfId="217"/>
    <cellStyle name="20% - Accent3 8" xfId="218"/>
    <cellStyle name="20% - Accent3 9" xfId="219"/>
    <cellStyle name="20% - Accent4" xfId="220"/>
    <cellStyle name="20% - Accent4 10" xfId="221"/>
    <cellStyle name="20% - Accent4 11" xfId="222"/>
    <cellStyle name="20% - Accent4 12" xfId="223"/>
    <cellStyle name="20% - Accent4 13" xfId="224"/>
    <cellStyle name="20% - Accent4 14" xfId="225"/>
    <cellStyle name="20% - Accent4 15" xfId="226"/>
    <cellStyle name="20% - Accent4 16" xfId="227"/>
    <cellStyle name="20% - Accent4 17" xfId="228"/>
    <cellStyle name="20% - Accent4 2" xfId="229"/>
    <cellStyle name="20% - Accent4 3" xfId="230"/>
    <cellStyle name="20% - Accent4 4" xfId="231"/>
    <cellStyle name="20% - Accent4 5" xfId="232"/>
    <cellStyle name="20% - Accent4 6" xfId="233"/>
    <cellStyle name="20% - Accent4 7" xfId="234"/>
    <cellStyle name="20% - Accent4 8" xfId="235"/>
    <cellStyle name="20% - Accent4 9" xfId="236"/>
    <cellStyle name="20% - Accent5" xfId="237"/>
    <cellStyle name="20% - Accent5 10" xfId="238"/>
    <cellStyle name="20% - Accent5 11" xfId="239"/>
    <cellStyle name="20% - Accent5 12" xfId="240"/>
    <cellStyle name="20% - Accent5 13" xfId="241"/>
    <cellStyle name="20% - Accent5 14" xfId="242"/>
    <cellStyle name="20% - Accent5 15" xfId="243"/>
    <cellStyle name="20% - Accent5 16" xfId="244"/>
    <cellStyle name="20% - Accent5 17" xfId="245"/>
    <cellStyle name="20% - Accent5 2" xfId="246"/>
    <cellStyle name="20% - Accent5 3" xfId="247"/>
    <cellStyle name="20% - Accent5 4" xfId="248"/>
    <cellStyle name="20% - Accent5 5" xfId="249"/>
    <cellStyle name="20% - Accent5 6" xfId="250"/>
    <cellStyle name="20% - Accent5 7" xfId="251"/>
    <cellStyle name="20% - Accent5 8" xfId="252"/>
    <cellStyle name="20% - Accent5 9" xfId="253"/>
    <cellStyle name="20% - Accent6" xfId="254"/>
    <cellStyle name="20% - Accent6 10" xfId="255"/>
    <cellStyle name="20% - Accent6 11" xfId="256"/>
    <cellStyle name="20% - Accent6 12" xfId="257"/>
    <cellStyle name="20% - Accent6 13" xfId="258"/>
    <cellStyle name="20% - Accent6 14" xfId="259"/>
    <cellStyle name="20% - Accent6 15" xfId="260"/>
    <cellStyle name="20% - Accent6 16" xfId="261"/>
    <cellStyle name="20% - Accent6 17" xfId="262"/>
    <cellStyle name="20% - Accent6 2" xfId="263"/>
    <cellStyle name="20% - Accent6 3" xfId="264"/>
    <cellStyle name="20% - Accent6 4" xfId="265"/>
    <cellStyle name="20% - Accent6 5" xfId="266"/>
    <cellStyle name="20% - Accent6 6" xfId="267"/>
    <cellStyle name="20% - Accent6 7" xfId="268"/>
    <cellStyle name="20% - Accent6 8" xfId="269"/>
    <cellStyle name="20% - Accent6 9" xfId="270"/>
    <cellStyle name="20% - Énfasis1" xfId="271"/>
    <cellStyle name="20% - Énfasis2" xfId="272"/>
    <cellStyle name="20% - Énfasis3" xfId="273"/>
    <cellStyle name="20% - Énfasis4" xfId="274"/>
    <cellStyle name="20% - Énfasis5" xfId="275"/>
    <cellStyle name="20% - Énfasis6" xfId="276"/>
    <cellStyle name="3 indents" xfId="277"/>
    <cellStyle name="3 indents 10" xfId="278"/>
    <cellStyle name="3 indents 10 2" xfId="279"/>
    <cellStyle name="3 indents 10 3" xfId="280"/>
    <cellStyle name="3 indents 10 4" xfId="281"/>
    <cellStyle name="3 indents 10 5" xfId="282"/>
    <cellStyle name="3 indents 11" xfId="283"/>
    <cellStyle name="3 indents 11 2" xfId="284"/>
    <cellStyle name="3 indents 11 3" xfId="285"/>
    <cellStyle name="3 indents 11 4" xfId="286"/>
    <cellStyle name="3 indents 11 5" xfId="287"/>
    <cellStyle name="3 indents 12" xfId="288"/>
    <cellStyle name="3 indents 12 2" xfId="289"/>
    <cellStyle name="3 indents 12 3" xfId="290"/>
    <cellStyle name="3 indents 12 4" xfId="291"/>
    <cellStyle name="3 indents 12 5" xfId="292"/>
    <cellStyle name="3 indents 13" xfId="293"/>
    <cellStyle name="3 indents 13 2" xfId="294"/>
    <cellStyle name="3 indents 13 3" xfId="295"/>
    <cellStyle name="3 indents 13 4" xfId="296"/>
    <cellStyle name="3 indents 13 5" xfId="297"/>
    <cellStyle name="3 indents 14" xfId="298"/>
    <cellStyle name="3 indents 14 2" xfId="299"/>
    <cellStyle name="3 indents 14 3" xfId="300"/>
    <cellStyle name="3 indents 14 4" xfId="301"/>
    <cellStyle name="3 indents 14 5" xfId="302"/>
    <cellStyle name="3 indents 15" xfId="303"/>
    <cellStyle name="3 indents 15 2" xfId="304"/>
    <cellStyle name="3 indents 15 3" xfId="305"/>
    <cellStyle name="3 indents 15 4" xfId="306"/>
    <cellStyle name="3 indents 15 5" xfId="307"/>
    <cellStyle name="3 indents 16" xfId="308"/>
    <cellStyle name="3 indents 16 2" xfId="309"/>
    <cellStyle name="3 indents 16 3" xfId="310"/>
    <cellStyle name="3 indents 16 4" xfId="311"/>
    <cellStyle name="3 indents 16 4 2" xfId="312"/>
    <cellStyle name="3 indents 16 5" xfId="313"/>
    <cellStyle name="3 indents 2" xfId="314"/>
    <cellStyle name="3 indents 2 2" xfId="315"/>
    <cellStyle name="3 indents 2 3" xfId="316"/>
    <cellStyle name="3 indents 2 4" xfId="317"/>
    <cellStyle name="3 indents 2 5" xfId="318"/>
    <cellStyle name="3 indents 3" xfId="319"/>
    <cellStyle name="3 indents 3 2" xfId="320"/>
    <cellStyle name="3 indents 3 3" xfId="321"/>
    <cellStyle name="3 indents 3 4" xfId="322"/>
    <cellStyle name="3 indents 3 5" xfId="323"/>
    <cellStyle name="3 indents 4" xfId="324"/>
    <cellStyle name="3 indents 4 2" xfId="325"/>
    <cellStyle name="3 indents 4 3" xfId="326"/>
    <cellStyle name="3 indents 4 4" xfId="327"/>
    <cellStyle name="3 indents 4 5" xfId="328"/>
    <cellStyle name="3 indents 5" xfId="329"/>
    <cellStyle name="3 indents 5 2" xfId="330"/>
    <cellStyle name="3 indents 5 3" xfId="331"/>
    <cellStyle name="3 indents 5 4" xfId="332"/>
    <cellStyle name="3 indents 5 5" xfId="333"/>
    <cellStyle name="3 indents 6" xfId="334"/>
    <cellStyle name="3 indents 6 2" xfId="335"/>
    <cellStyle name="3 indents 6 3" xfId="336"/>
    <cellStyle name="3 indents 6 4" xfId="337"/>
    <cellStyle name="3 indents 6 5" xfId="338"/>
    <cellStyle name="3 indents 7" xfId="339"/>
    <cellStyle name="3 indents 7 2" xfId="340"/>
    <cellStyle name="3 indents 7 3" xfId="341"/>
    <cellStyle name="3 indents 7 4" xfId="342"/>
    <cellStyle name="3 indents 7 5" xfId="343"/>
    <cellStyle name="3 indents 8" xfId="344"/>
    <cellStyle name="3 indents 8 2" xfId="345"/>
    <cellStyle name="3 indents 8 3" xfId="346"/>
    <cellStyle name="3 indents 8 4" xfId="347"/>
    <cellStyle name="3 indents 8 5" xfId="348"/>
    <cellStyle name="3 indents 9" xfId="349"/>
    <cellStyle name="3 indents 9 2" xfId="350"/>
    <cellStyle name="3 indents 9 3" xfId="351"/>
    <cellStyle name="3 indents 9 4" xfId="352"/>
    <cellStyle name="3 indents 9 5" xfId="353"/>
    <cellStyle name="4 indents" xfId="354"/>
    <cellStyle name="4 indents 10" xfId="355"/>
    <cellStyle name="4 indents 10 2" xfId="356"/>
    <cellStyle name="4 indents 10 3" xfId="357"/>
    <cellStyle name="4 indents 10 4" xfId="358"/>
    <cellStyle name="4 indents 10 5" xfId="359"/>
    <cellStyle name="4 indents 11" xfId="360"/>
    <cellStyle name="4 indents 11 2" xfId="361"/>
    <cellStyle name="4 indents 11 3" xfId="362"/>
    <cellStyle name="4 indents 11 4" xfId="363"/>
    <cellStyle name="4 indents 11 5" xfId="364"/>
    <cellStyle name="4 indents 12" xfId="365"/>
    <cellStyle name="4 indents 12 2" xfId="366"/>
    <cellStyle name="4 indents 12 3" xfId="367"/>
    <cellStyle name="4 indents 12 4" xfId="368"/>
    <cellStyle name="4 indents 12 5" xfId="369"/>
    <cellStyle name="4 indents 13" xfId="370"/>
    <cellStyle name="4 indents 13 2" xfId="371"/>
    <cellStyle name="4 indents 13 3" xfId="372"/>
    <cellStyle name="4 indents 13 4" xfId="373"/>
    <cellStyle name="4 indents 13 5" xfId="374"/>
    <cellStyle name="4 indents 14" xfId="375"/>
    <cellStyle name="4 indents 14 2" xfId="376"/>
    <cellStyle name="4 indents 14 3" xfId="377"/>
    <cellStyle name="4 indents 14 4" xfId="378"/>
    <cellStyle name="4 indents 14 5" xfId="379"/>
    <cellStyle name="4 indents 15" xfId="380"/>
    <cellStyle name="4 indents 15 2" xfId="381"/>
    <cellStyle name="4 indents 15 3" xfId="382"/>
    <cellStyle name="4 indents 15 4" xfId="383"/>
    <cellStyle name="4 indents 15 5" xfId="384"/>
    <cellStyle name="4 indents 16" xfId="385"/>
    <cellStyle name="4 indents 16 2" xfId="386"/>
    <cellStyle name="4 indents 16 3" xfId="387"/>
    <cellStyle name="4 indents 16 4" xfId="388"/>
    <cellStyle name="4 indents 16 4 2" xfId="389"/>
    <cellStyle name="4 indents 16 5" xfId="390"/>
    <cellStyle name="4 indents 2" xfId="391"/>
    <cellStyle name="4 indents 2 2" xfId="392"/>
    <cellStyle name="4 indents 2 3" xfId="393"/>
    <cellStyle name="4 indents 2 4" xfId="394"/>
    <cellStyle name="4 indents 2 5" xfId="395"/>
    <cellStyle name="4 indents 3" xfId="396"/>
    <cellStyle name="4 indents 3 2" xfId="397"/>
    <cellStyle name="4 indents 3 3" xfId="398"/>
    <cellStyle name="4 indents 3 4" xfId="399"/>
    <cellStyle name="4 indents 3 5" xfId="400"/>
    <cellStyle name="4 indents 4" xfId="401"/>
    <cellStyle name="4 indents 4 2" xfId="402"/>
    <cellStyle name="4 indents 4 3" xfId="403"/>
    <cellStyle name="4 indents 4 4" xfId="404"/>
    <cellStyle name="4 indents 4 5" xfId="405"/>
    <cellStyle name="4 indents 5" xfId="406"/>
    <cellStyle name="4 indents 5 2" xfId="407"/>
    <cellStyle name="4 indents 5 3" xfId="408"/>
    <cellStyle name="4 indents 5 4" xfId="409"/>
    <cellStyle name="4 indents 5 5" xfId="410"/>
    <cellStyle name="4 indents 6" xfId="411"/>
    <cellStyle name="4 indents 6 2" xfId="412"/>
    <cellStyle name="4 indents 6 3" xfId="413"/>
    <cellStyle name="4 indents 6 4" xfId="414"/>
    <cellStyle name="4 indents 6 5" xfId="415"/>
    <cellStyle name="4 indents 7" xfId="416"/>
    <cellStyle name="4 indents 7 2" xfId="417"/>
    <cellStyle name="4 indents 7 3" xfId="418"/>
    <cellStyle name="4 indents 7 4" xfId="419"/>
    <cellStyle name="4 indents 7 5" xfId="420"/>
    <cellStyle name="4 indents 8" xfId="421"/>
    <cellStyle name="4 indents 8 2" xfId="422"/>
    <cellStyle name="4 indents 8 3" xfId="423"/>
    <cellStyle name="4 indents 8 4" xfId="424"/>
    <cellStyle name="4 indents 8 5" xfId="425"/>
    <cellStyle name="4 indents 9" xfId="426"/>
    <cellStyle name="4 indents 9 2" xfId="427"/>
    <cellStyle name="4 indents 9 3" xfId="428"/>
    <cellStyle name="4 indents 9 4" xfId="429"/>
    <cellStyle name="4 indents 9 5" xfId="430"/>
    <cellStyle name="40% - Accent1" xfId="431"/>
    <cellStyle name="40% - Accent1 10" xfId="432"/>
    <cellStyle name="40% - Accent1 11" xfId="433"/>
    <cellStyle name="40% - Accent1 12" xfId="434"/>
    <cellStyle name="40% - Accent1 13" xfId="435"/>
    <cellStyle name="40% - Accent1 14" xfId="436"/>
    <cellStyle name="40% - Accent1 15" xfId="437"/>
    <cellStyle name="40% - Accent1 16" xfId="438"/>
    <cellStyle name="40% - Accent1 17" xfId="439"/>
    <cellStyle name="40% - Accent1 2" xfId="440"/>
    <cellStyle name="40% - Accent1 3" xfId="441"/>
    <cellStyle name="40% - Accent1 4" xfId="442"/>
    <cellStyle name="40% - Accent1 5" xfId="443"/>
    <cellStyle name="40% - Accent1 6" xfId="444"/>
    <cellStyle name="40% - Accent1 7" xfId="445"/>
    <cellStyle name="40% - Accent1 8" xfId="446"/>
    <cellStyle name="40% - Accent1 9" xfId="447"/>
    <cellStyle name="40% - Accent2" xfId="448"/>
    <cellStyle name="40% - Accent2 10" xfId="449"/>
    <cellStyle name="40% - Accent2 11" xfId="450"/>
    <cellStyle name="40% - Accent2 12" xfId="451"/>
    <cellStyle name="40% - Accent2 13" xfId="452"/>
    <cellStyle name="40% - Accent2 14" xfId="453"/>
    <cellStyle name="40% - Accent2 15" xfId="454"/>
    <cellStyle name="40% - Accent2 16" xfId="455"/>
    <cellStyle name="40% - Accent2 17" xfId="456"/>
    <cellStyle name="40% - Accent2 2" xfId="457"/>
    <cellStyle name="40% - Accent2 3" xfId="458"/>
    <cellStyle name="40% - Accent2 4" xfId="459"/>
    <cellStyle name="40% - Accent2 5" xfId="460"/>
    <cellStyle name="40% - Accent2 6" xfId="461"/>
    <cellStyle name="40% - Accent2 7" xfId="462"/>
    <cellStyle name="40% - Accent2 8" xfId="463"/>
    <cellStyle name="40% - Accent2 9" xfId="464"/>
    <cellStyle name="40% - Accent3" xfId="465"/>
    <cellStyle name="40% - Accent3 10" xfId="466"/>
    <cellStyle name="40% - Accent3 11" xfId="467"/>
    <cellStyle name="40% - Accent3 12" xfId="468"/>
    <cellStyle name="40% - Accent3 13" xfId="469"/>
    <cellStyle name="40% - Accent3 14" xfId="470"/>
    <cellStyle name="40% - Accent3 15" xfId="471"/>
    <cellStyle name="40% - Accent3 16" xfId="472"/>
    <cellStyle name="40% - Accent3 17" xfId="473"/>
    <cellStyle name="40% - Accent3 2" xfId="474"/>
    <cellStyle name="40% - Accent3 3" xfId="475"/>
    <cellStyle name="40% - Accent3 4" xfId="476"/>
    <cellStyle name="40% - Accent3 5" xfId="477"/>
    <cellStyle name="40% - Accent3 6" xfId="478"/>
    <cellStyle name="40% - Accent3 7" xfId="479"/>
    <cellStyle name="40% - Accent3 8" xfId="480"/>
    <cellStyle name="40% - Accent3 9" xfId="481"/>
    <cellStyle name="40% - Accent4" xfId="482"/>
    <cellStyle name="40% - Accent4 10" xfId="483"/>
    <cellStyle name="40% - Accent4 11" xfId="484"/>
    <cellStyle name="40% - Accent4 12" xfId="485"/>
    <cellStyle name="40% - Accent4 13" xfId="486"/>
    <cellStyle name="40% - Accent4 14" xfId="487"/>
    <cellStyle name="40% - Accent4 15" xfId="488"/>
    <cellStyle name="40% - Accent4 16" xfId="489"/>
    <cellStyle name="40% - Accent4 17" xfId="490"/>
    <cellStyle name="40% - Accent4 2" xfId="491"/>
    <cellStyle name="40% - Accent4 3" xfId="492"/>
    <cellStyle name="40% - Accent4 4" xfId="493"/>
    <cellStyle name="40% - Accent4 5" xfId="494"/>
    <cellStyle name="40% - Accent4 6" xfId="495"/>
    <cellStyle name="40% - Accent4 7" xfId="496"/>
    <cellStyle name="40% - Accent4 8" xfId="497"/>
    <cellStyle name="40% - Accent4 9" xfId="498"/>
    <cellStyle name="40% - Accent5" xfId="499"/>
    <cellStyle name="40% - Accent5 10" xfId="500"/>
    <cellStyle name="40% - Accent5 11" xfId="501"/>
    <cellStyle name="40% - Accent5 12" xfId="502"/>
    <cellStyle name="40% - Accent5 13" xfId="503"/>
    <cellStyle name="40% - Accent5 14" xfId="504"/>
    <cellStyle name="40% - Accent5 15" xfId="505"/>
    <cellStyle name="40% - Accent5 16" xfId="506"/>
    <cellStyle name="40% - Accent5 17" xfId="507"/>
    <cellStyle name="40% - Accent5 2" xfId="508"/>
    <cellStyle name="40% - Accent5 3" xfId="509"/>
    <cellStyle name="40% - Accent5 4" xfId="510"/>
    <cellStyle name="40% - Accent5 5" xfId="511"/>
    <cellStyle name="40% - Accent5 6" xfId="512"/>
    <cellStyle name="40% - Accent5 7" xfId="513"/>
    <cellStyle name="40% - Accent5 8" xfId="514"/>
    <cellStyle name="40% - Accent5 9" xfId="515"/>
    <cellStyle name="40% - Accent6" xfId="516"/>
    <cellStyle name="40% - Accent6 10" xfId="517"/>
    <cellStyle name="40% - Accent6 11" xfId="518"/>
    <cellStyle name="40% - Accent6 12" xfId="519"/>
    <cellStyle name="40% - Accent6 13" xfId="520"/>
    <cellStyle name="40% - Accent6 14" xfId="521"/>
    <cellStyle name="40% - Accent6 15" xfId="522"/>
    <cellStyle name="40% - Accent6 16" xfId="523"/>
    <cellStyle name="40% - Accent6 17" xfId="524"/>
    <cellStyle name="40% - Accent6 2" xfId="525"/>
    <cellStyle name="40% - Accent6 3" xfId="526"/>
    <cellStyle name="40% - Accent6 4" xfId="527"/>
    <cellStyle name="40% - Accent6 5" xfId="528"/>
    <cellStyle name="40% - Accent6 6" xfId="529"/>
    <cellStyle name="40% - Accent6 7" xfId="530"/>
    <cellStyle name="40% - Accent6 8" xfId="531"/>
    <cellStyle name="40% - Accent6 9" xfId="532"/>
    <cellStyle name="40% - Énfasis1" xfId="533"/>
    <cellStyle name="40% - Énfasis2" xfId="534"/>
    <cellStyle name="40% - Énfasis3" xfId="535"/>
    <cellStyle name="40% - Énfasis4" xfId="536"/>
    <cellStyle name="40% - Énfasis5" xfId="537"/>
    <cellStyle name="40% - Énfasis6" xfId="538"/>
    <cellStyle name="5 indents" xfId="539"/>
    <cellStyle name="60% - Accent1" xfId="540"/>
    <cellStyle name="60% - Accent2" xfId="541"/>
    <cellStyle name="60% - Accent3" xfId="542"/>
    <cellStyle name="60% - Accent4" xfId="543"/>
    <cellStyle name="60% - Accent5" xfId="544"/>
    <cellStyle name="60% - Accent6" xfId="545"/>
    <cellStyle name="60% - Énfasis1" xfId="546"/>
    <cellStyle name="60% - Énfasis2" xfId="547"/>
    <cellStyle name="60% - Énfasis3" xfId="548"/>
    <cellStyle name="60% - Énfasis4" xfId="549"/>
    <cellStyle name="60% - Énfasis5" xfId="550"/>
    <cellStyle name="60% - Énfasis6" xfId="551"/>
    <cellStyle name="Accent1" xfId="552"/>
    <cellStyle name="Accent2" xfId="553"/>
    <cellStyle name="Accent3" xfId="554"/>
    <cellStyle name="Accent4" xfId="555"/>
    <cellStyle name="Accent5" xfId="556"/>
    <cellStyle name="Accent6" xfId="557"/>
    <cellStyle name="ANCLAS,REZONES Y SUS PARTES,DE FUNDICION,DE HIERRO O DE ACERO" xfId="558"/>
    <cellStyle name="ANCLAS,REZONES Y SUS PARTES,DE FUNDICION,DE HIERRO O DE ACERO 2" xfId="559"/>
    <cellStyle name="ANCLAS,REZONES Y SUS PARTES,DE FUNDICION,DE HIERRO O DE ACERO 3" xfId="560"/>
    <cellStyle name="ANCLAS,REZONES Y SUS PARTES,DE FUNDICION,DE HIERRO O DE ACERO 4" xfId="561"/>
    <cellStyle name="ANCLAS,REZONES Y SUS PARTES,DE FUNDICION,DE HIERRO O DE ACERO 5" xfId="562"/>
    <cellStyle name="Bad" xfId="563"/>
    <cellStyle name="Bueno" xfId="564"/>
    <cellStyle name="Calculation" xfId="565"/>
    <cellStyle name="Cálculo" xfId="566"/>
    <cellStyle name="Celda de comprobación" xfId="567"/>
    <cellStyle name="Celda vinculada" xfId="568"/>
    <cellStyle name="Check Cell" xfId="569"/>
    <cellStyle name="Comma0" xfId="570"/>
    <cellStyle name="Comma0 10" xfId="571"/>
    <cellStyle name="Comma0 10 2" xfId="572"/>
    <cellStyle name="Comma0 10 3" xfId="573"/>
    <cellStyle name="Comma0 10 4" xfId="574"/>
    <cellStyle name="Comma0 10 5" xfId="575"/>
    <cellStyle name="Comma0 11" xfId="576"/>
    <cellStyle name="Comma0 11 2" xfId="577"/>
    <cellStyle name="Comma0 11 3" xfId="578"/>
    <cellStyle name="Comma0 11 4" xfId="579"/>
    <cellStyle name="Comma0 11 5" xfId="580"/>
    <cellStyle name="Comma0 12" xfId="581"/>
    <cellStyle name="Comma0 12 2" xfId="582"/>
    <cellStyle name="Comma0 12 3" xfId="583"/>
    <cellStyle name="Comma0 12 4" xfId="584"/>
    <cellStyle name="Comma0 12 5" xfId="585"/>
    <cellStyle name="Comma0 13" xfId="586"/>
    <cellStyle name="Comma0 13 2" xfId="587"/>
    <cellStyle name="Comma0 13 3" xfId="588"/>
    <cellStyle name="Comma0 13 4" xfId="589"/>
    <cellStyle name="Comma0 13 5" xfId="590"/>
    <cellStyle name="Comma0 14" xfId="591"/>
    <cellStyle name="Comma0 14 2" xfId="592"/>
    <cellStyle name="Comma0 14 3" xfId="593"/>
    <cellStyle name="Comma0 14 4" xfId="594"/>
    <cellStyle name="Comma0 14 5" xfId="595"/>
    <cellStyle name="Comma0 15" xfId="596"/>
    <cellStyle name="Comma0 15 2" xfId="597"/>
    <cellStyle name="Comma0 15 3" xfId="598"/>
    <cellStyle name="Comma0 15 4" xfId="599"/>
    <cellStyle name="Comma0 15 5" xfId="600"/>
    <cellStyle name="Comma0 16" xfId="601"/>
    <cellStyle name="Comma0 16 2" xfId="602"/>
    <cellStyle name="Comma0 16 3" xfId="603"/>
    <cellStyle name="Comma0 16 4" xfId="604"/>
    <cellStyle name="Comma0 16 5" xfId="605"/>
    <cellStyle name="Comma0 17" xfId="606"/>
    <cellStyle name="Comma0 17 2" xfId="607"/>
    <cellStyle name="Comma0 17 3" xfId="608"/>
    <cellStyle name="Comma0 17 4" xfId="609"/>
    <cellStyle name="Comma0 17 5" xfId="610"/>
    <cellStyle name="Comma0 18" xfId="611"/>
    <cellStyle name="Comma0 18 2" xfId="612"/>
    <cellStyle name="Comma0 18 3" xfId="613"/>
    <cellStyle name="Comma0 18 4" xfId="614"/>
    <cellStyle name="Comma0 18 4 2" xfId="615"/>
    <cellStyle name="Comma0 18 5" xfId="616"/>
    <cellStyle name="Comma0 2" xfId="617"/>
    <cellStyle name="Comma0 2 10" xfId="618"/>
    <cellStyle name="Comma0 2 10 2" xfId="619"/>
    <cellStyle name="Comma0 2 10 3" xfId="620"/>
    <cellStyle name="Comma0 2 10 4" xfId="621"/>
    <cellStyle name="Comma0 2 10 5" xfId="622"/>
    <cellStyle name="Comma0 2 11" xfId="623"/>
    <cellStyle name="Comma0 2 11 2" xfId="624"/>
    <cellStyle name="Comma0 2 11 3" xfId="625"/>
    <cellStyle name="Comma0 2 11 4" xfId="626"/>
    <cellStyle name="Comma0 2 11 5" xfId="627"/>
    <cellStyle name="Comma0 2 12" xfId="628"/>
    <cellStyle name="Comma0 2 12 2" xfId="629"/>
    <cellStyle name="Comma0 2 12 2 2" xfId="630"/>
    <cellStyle name="Comma0 2 12 2 3" xfId="631"/>
    <cellStyle name="Comma0 2 12 2 4" xfId="632"/>
    <cellStyle name="Comma0 2 12 2 5" xfId="633"/>
    <cellStyle name="Comma0 2 12 3" xfId="634"/>
    <cellStyle name="Comma0 2 12 3 2" xfId="635"/>
    <cellStyle name="Comma0 2 12 3 3" xfId="636"/>
    <cellStyle name="Comma0 2 12 3 4" xfId="637"/>
    <cellStyle name="Comma0 2 12 3 5" xfId="638"/>
    <cellStyle name="Comma0 2 12 4" xfId="639"/>
    <cellStyle name="Comma0 2 12 4 2" xfId="640"/>
    <cellStyle name="Comma0 2 12 4 3" xfId="641"/>
    <cellStyle name="Comma0 2 12 4 4" xfId="642"/>
    <cellStyle name="Comma0 2 12 4 5" xfId="643"/>
    <cellStyle name="Comma0 2 12 5" xfId="644"/>
    <cellStyle name="Comma0 2 12 5 2" xfId="645"/>
    <cellStyle name="Comma0 2 12 5 3" xfId="646"/>
    <cellStyle name="Comma0 2 12 5 4" xfId="647"/>
    <cellStyle name="Comma0 2 12 5 5" xfId="648"/>
    <cellStyle name="Comma0 2 12 6" xfId="649"/>
    <cellStyle name="Comma0 2 12 6 2" xfId="650"/>
    <cellStyle name="Comma0 2 12 6 3" xfId="651"/>
    <cellStyle name="Comma0 2 12 6 4" xfId="652"/>
    <cellStyle name="Comma0 2 12 6 4 2" xfId="653"/>
    <cellStyle name="Comma0 2 12 6 5" xfId="654"/>
    <cellStyle name="Comma0 2 13" xfId="655"/>
    <cellStyle name="Comma0 2 13 2" xfId="656"/>
    <cellStyle name="Comma0 2 13 2 2" xfId="657"/>
    <cellStyle name="Comma0 2 13 2 3" xfId="658"/>
    <cellStyle name="Comma0 2 13 2 4" xfId="659"/>
    <cellStyle name="Comma0 2 13 2 4 2" xfId="660"/>
    <cellStyle name="Comma0 2 13 2 5" xfId="661"/>
    <cellStyle name="Comma0 2 14" xfId="662"/>
    <cellStyle name="Comma0 2 14 2" xfId="663"/>
    <cellStyle name="Comma0 2 14 2 2" xfId="664"/>
    <cellStyle name="Comma0 2 14 2 3" xfId="665"/>
    <cellStyle name="Comma0 2 14 2 4" xfId="666"/>
    <cellStyle name="Comma0 2 14 2 4 2" xfId="667"/>
    <cellStyle name="Comma0 2 14 2 5" xfId="668"/>
    <cellStyle name="Comma0 2 15" xfId="669"/>
    <cellStyle name="Comma0 2 15 2" xfId="670"/>
    <cellStyle name="Comma0 2 15 3" xfId="671"/>
    <cellStyle name="Comma0 2 15 4" xfId="672"/>
    <cellStyle name="Comma0 2 15 5" xfId="673"/>
    <cellStyle name="Comma0 2 16" xfId="674"/>
    <cellStyle name="Comma0 2 16 2" xfId="675"/>
    <cellStyle name="Comma0 2 16 3" xfId="676"/>
    <cellStyle name="Comma0 2 16 4" xfId="677"/>
    <cellStyle name="Comma0 2 16 5" xfId="678"/>
    <cellStyle name="Comma0 2 17" xfId="679"/>
    <cellStyle name="Comma0 2 17 2" xfId="680"/>
    <cellStyle name="Comma0 2 17 3" xfId="681"/>
    <cellStyle name="Comma0 2 17 4" xfId="682"/>
    <cellStyle name="Comma0 2 17 5" xfId="683"/>
    <cellStyle name="Comma0 2 18" xfId="684"/>
    <cellStyle name="Comma0 2 18 2" xfId="685"/>
    <cellStyle name="Comma0 2 18 3" xfId="686"/>
    <cellStyle name="Comma0 2 18 4" xfId="687"/>
    <cellStyle name="Comma0 2 18 5" xfId="688"/>
    <cellStyle name="Comma0 2 19" xfId="689"/>
    <cellStyle name="Comma0 2 2" xfId="690"/>
    <cellStyle name="Comma0 2 2 2" xfId="691"/>
    <cellStyle name="Comma0 2 2 2 2" xfId="692"/>
    <cellStyle name="Comma0 2 2 2 3" xfId="693"/>
    <cellStyle name="Comma0 2 2 2 4" xfId="694"/>
    <cellStyle name="Comma0 2 2 2 5" xfId="695"/>
    <cellStyle name="Comma0 2 2 3" xfId="696"/>
    <cellStyle name="Comma0 2 2 3 2" xfId="697"/>
    <cellStyle name="Comma0 2 2 3 3" xfId="698"/>
    <cellStyle name="Comma0 2 2 3 4" xfId="699"/>
    <cellStyle name="Comma0 2 2 3 5" xfId="700"/>
    <cellStyle name="Comma0 2 2 4" xfId="701"/>
    <cellStyle name="Comma0 2 2 4 2" xfId="702"/>
    <cellStyle name="Comma0 2 2 4 3" xfId="703"/>
    <cellStyle name="Comma0 2 2 4 4" xfId="704"/>
    <cellStyle name="Comma0 2 2 4 5" xfId="705"/>
    <cellStyle name="Comma0 2 2 5" xfId="706"/>
    <cellStyle name="Comma0 2 2 5 2" xfId="707"/>
    <cellStyle name="Comma0 2 2 5 3" xfId="708"/>
    <cellStyle name="Comma0 2 2 5 4" xfId="709"/>
    <cellStyle name="Comma0 2 2 5 5" xfId="710"/>
    <cellStyle name="Comma0 2 2 6" xfId="711"/>
    <cellStyle name="Comma0 2 2 6 2" xfId="712"/>
    <cellStyle name="Comma0 2 2 6 3" xfId="713"/>
    <cellStyle name="Comma0 2 2 6 4" xfId="714"/>
    <cellStyle name="Comma0 2 2 6 5" xfId="715"/>
    <cellStyle name="Comma0 2 2 7" xfId="716"/>
    <cellStyle name="Comma0 2 2 7 2" xfId="717"/>
    <cellStyle name="Comma0 2 2 7 3" xfId="718"/>
    <cellStyle name="Comma0 2 2 7 4" xfId="719"/>
    <cellStyle name="Comma0 2 2 7 5" xfId="720"/>
    <cellStyle name="Comma0 2 2 8" xfId="721"/>
    <cellStyle name="Comma0 2 2 8 2" xfId="722"/>
    <cellStyle name="Comma0 2 2 8 3" xfId="723"/>
    <cellStyle name="Comma0 2 2 8 4" xfId="724"/>
    <cellStyle name="Comma0 2 2 8 4 2" xfId="725"/>
    <cellStyle name="Comma0 2 2 8 5" xfId="726"/>
    <cellStyle name="Comma0 2 20" xfId="727"/>
    <cellStyle name="Comma0 2 21" xfId="728"/>
    <cellStyle name="Comma0 2 22" xfId="729"/>
    <cellStyle name="Comma0 2 22 2" xfId="730"/>
    <cellStyle name="Comma0 2 22 3" xfId="731"/>
    <cellStyle name="Comma0 2 22 4" xfId="732"/>
    <cellStyle name="Comma0 2 22 4 2" xfId="733"/>
    <cellStyle name="Comma0 2 22 5" xfId="734"/>
    <cellStyle name="Comma0 2 23" xfId="735"/>
    <cellStyle name="Comma0 2 24" xfId="736"/>
    <cellStyle name="Comma0 2 25" xfId="737"/>
    <cellStyle name="Comma0 2 3" xfId="738"/>
    <cellStyle name="Comma0 2 3 2" xfId="739"/>
    <cellStyle name="Comma0 2 3 2 2" xfId="740"/>
    <cellStyle name="Comma0 2 3 2 3" xfId="741"/>
    <cellStyle name="Comma0 2 3 2 4" xfId="742"/>
    <cellStyle name="Comma0 2 3 2 5" xfId="743"/>
    <cellStyle name="Comma0 2 3 3" xfId="744"/>
    <cellStyle name="Comma0 2 3 3 2" xfId="745"/>
    <cellStyle name="Comma0 2 3 3 3" xfId="746"/>
    <cellStyle name="Comma0 2 3 3 4" xfId="747"/>
    <cellStyle name="Comma0 2 3 3 5" xfId="748"/>
    <cellStyle name="Comma0 2 3 4" xfId="749"/>
    <cellStyle name="Comma0 2 3 4 2" xfId="750"/>
    <cellStyle name="Comma0 2 3 4 3" xfId="751"/>
    <cellStyle name="Comma0 2 3 4 4" xfId="752"/>
    <cellStyle name="Comma0 2 3 4 5" xfId="753"/>
    <cellStyle name="Comma0 2 3 5" xfId="754"/>
    <cellStyle name="Comma0 2 3 5 2" xfId="755"/>
    <cellStyle name="Comma0 2 3 5 3" xfId="756"/>
    <cellStyle name="Comma0 2 3 5 4" xfId="757"/>
    <cellStyle name="Comma0 2 3 5 5" xfId="758"/>
    <cellStyle name="Comma0 2 3 6" xfId="759"/>
    <cellStyle name="Comma0 2 3 6 2" xfId="760"/>
    <cellStyle name="Comma0 2 3 6 3" xfId="761"/>
    <cellStyle name="Comma0 2 3 6 4" xfId="762"/>
    <cellStyle name="Comma0 2 3 6 5" xfId="763"/>
    <cellStyle name="Comma0 2 3 7" xfId="764"/>
    <cellStyle name="Comma0 2 3 7 2" xfId="765"/>
    <cellStyle name="Comma0 2 3 7 3" xfId="766"/>
    <cellStyle name="Comma0 2 3 7 4" xfId="767"/>
    <cellStyle name="Comma0 2 3 7 5" xfId="768"/>
    <cellStyle name="Comma0 2 3 8" xfId="769"/>
    <cellStyle name="Comma0 2 3 8 2" xfId="770"/>
    <cellStyle name="Comma0 2 3 8 3" xfId="771"/>
    <cellStyle name="Comma0 2 3 8 4" xfId="772"/>
    <cellStyle name="Comma0 2 3 8 4 2" xfId="773"/>
    <cellStyle name="Comma0 2 3 8 5" xfId="774"/>
    <cellStyle name="Comma0 2 4" xfId="775"/>
    <cellStyle name="Comma0 2 4 2" xfId="776"/>
    <cellStyle name="Comma0 2 4 3" xfId="777"/>
    <cellStyle name="Comma0 2 4 4" xfId="778"/>
    <cellStyle name="Comma0 2 4 5" xfId="779"/>
    <cellStyle name="Comma0 2 5" xfId="780"/>
    <cellStyle name="Comma0 2 5 2" xfId="781"/>
    <cellStyle name="Comma0 2 5 3" xfId="782"/>
    <cellStyle name="Comma0 2 5 4" xfId="783"/>
    <cellStyle name="Comma0 2 5 5" xfId="784"/>
    <cellStyle name="Comma0 2 6" xfId="785"/>
    <cellStyle name="Comma0 2 6 2" xfId="786"/>
    <cellStyle name="Comma0 2 6 3" xfId="787"/>
    <cellStyle name="Comma0 2 6 4" xfId="788"/>
    <cellStyle name="Comma0 2 6 5" xfId="789"/>
    <cellStyle name="Comma0 2 7" xfId="790"/>
    <cellStyle name="Comma0 2 7 2" xfId="791"/>
    <cellStyle name="Comma0 2 7 3" xfId="792"/>
    <cellStyle name="Comma0 2 7 4" xfId="793"/>
    <cellStyle name="Comma0 2 7 5" xfId="794"/>
    <cellStyle name="Comma0 2 8" xfId="795"/>
    <cellStyle name="Comma0 2 8 2" xfId="796"/>
    <cellStyle name="Comma0 2 8 3" xfId="797"/>
    <cellStyle name="Comma0 2 8 4" xfId="798"/>
    <cellStyle name="Comma0 2 8 5" xfId="799"/>
    <cellStyle name="Comma0 2 9" xfId="800"/>
    <cellStyle name="Comma0 2 9 2" xfId="801"/>
    <cellStyle name="Comma0 2 9 3" xfId="802"/>
    <cellStyle name="Comma0 2 9 4" xfId="803"/>
    <cellStyle name="Comma0 2 9 5" xfId="804"/>
    <cellStyle name="Comma0 3" xfId="805"/>
    <cellStyle name="Comma0 3 10" xfId="806"/>
    <cellStyle name="Comma0 3 10 2" xfId="807"/>
    <cellStyle name="Comma0 3 10 3" xfId="808"/>
    <cellStyle name="Comma0 3 10 4" xfId="809"/>
    <cellStyle name="Comma0 3 10 5" xfId="810"/>
    <cellStyle name="Comma0 3 11" xfId="811"/>
    <cellStyle name="Comma0 3 11 2" xfId="812"/>
    <cellStyle name="Comma0 3 11 3" xfId="813"/>
    <cellStyle name="Comma0 3 11 4" xfId="814"/>
    <cellStyle name="Comma0 3 11 5" xfId="815"/>
    <cellStyle name="Comma0 3 12" xfId="816"/>
    <cellStyle name="Comma0 3 12 2" xfId="817"/>
    <cellStyle name="Comma0 3 12 2 2" xfId="818"/>
    <cellStyle name="Comma0 3 12 2 3" xfId="819"/>
    <cellStyle name="Comma0 3 12 2 4" xfId="820"/>
    <cellStyle name="Comma0 3 12 2 5" xfId="821"/>
    <cellStyle name="Comma0 3 12 3" xfId="822"/>
    <cellStyle name="Comma0 3 12 3 2" xfId="823"/>
    <cellStyle name="Comma0 3 12 3 3" xfId="824"/>
    <cellStyle name="Comma0 3 12 3 4" xfId="825"/>
    <cellStyle name="Comma0 3 12 3 5" xfId="826"/>
    <cellStyle name="Comma0 3 12 4" xfId="827"/>
    <cellStyle name="Comma0 3 12 4 2" xfId="828"/>
    <cellStyle name="Comma0 3 12 4 3" xfId="829"/>
    <cellStyle name="Comma0 3 12 4 4" xfId="830"/>
    <cellStyle name="Comma0 3 12 4 5" xfId="831"/>
    <cellStyle name="Comma0 3 12 5" xfId="832"/>
    <cellStyle name="Comma0 3 12 5 2" xfId="833"/>
    <cellStyle name="Comma0 3 12 5 3" xfId="834"/>
    <cellStyle name="Comma0 3 12 5 4" xfId="835"/>
    <cellStyle name="Comma0 3 12 5 5" xfId="836"/>
    <cellStyle name="Comma0 3 12 6" xfId="837"/>
    <cellStyle name="Comma0 3 12 6 2" xfId="838"/>
    <cellStyle name="Comma0 3 12 6 3" xfId="839"/>
    <cellStyle name="Comma0 3 12 6 4" xfId="840"/>
    <cellStyle name="Comma0 3 12 6 4 2" xfId="841"/>
    <cellStyle name="Comma0 3 12 6 5" xfId="842"/>
    <cellStyle name="Comma0 3 13" xfId="843"/>
    <cellStyle name="Comma0 3 13 2" xfId="844"/>
    <cellStyle name="Comma0 3 13 2 2" xfId="845"/>
    <cellStyle name="Comma0 3 13 2 3" xfId="846"/>
    <cellStyle name="Comma0 3 13 2 4" xfId="847"/>
    <cellStyle name="Comma0 3 13 2 4 2" xfId="848"/>
    <cellStyle name="Comma0 3 13 2 5" xfId="849"/>
    <cellStyle name="Comma0 3 14" xfId="850"/>
    <cellStyle name="Comma0 3 14 2" xfId="851"/>
    <cellStyle name="Comma0 3 14 2 2" xfId="852"/>
    <cellStyle name="Comma0 3 14 2 3" xfId="853"/>
    <cellStyle name="Comma0 3 14 2 4" xfId="854"/>
    <cellStyle name="Comma0 3 14 2 4 2" xfId="855"/>
    <cellStyle name="Comma0 3 14 2 5" xfId="856"/>
    <cellStyle name="Comma0 3 15" xfId="857"/>
    <cellStyle name="Comma0 3 15 2" xfId="858"/>
    <cellStyle name="Comma0 3 15 3" xfId="859"/>
    <cellStyle name="Comma0 3 15 4" xfId="860"/>
    <cellStyle name="Comma0 3 15 5" xfId="861"/>
    <cellStyle name="Comma0 3 16" xfId="862"/>
    <cellStyle name="Comma0 3 16 2" xfId="863"/>
    <cellStyle name="Comma0 3 16 3" xfId="864"/>
    <cellStyle name="Comma0 3 16 4" xfId="865"/>
    <cellStyle name="Comma0 3 16 5" xfId="866"/>
    <cellStyle name="Comma0 3 17" xfId="867"/>
    <cellStyle name="Comma0 3 17 2" xfId="868"/>
    <cellStyle name="Comma0 3 17 3" xfId="869"/>
    <cellStyle name="Comma0 3 17 4" xfId="870"/>
    <cellStyle name="Comma0 3 17 5" xfId="871"/>
    <cellStyle name="Comma0 3 18" xfId="872"/>
    <cellStyle name="Comma0 3 18 2" xfId="873"/>
    <cellStyle name="Comma0 3 18 3" xfId="874"/>
    <cellStyle name="Comma0 3 18 4" xfId="875"/>
    <cellStyle name="Comma0 3 18 5" xfId="876"/>
    <cellStyle name="Comma0 3 19" xfId="877"/>
    <cellStyle name="Comma0 3 2" xfId="878"/>
    <cellStyle name="Comma0 3 2 2" xfId="879"/>
    <cellStyle name="Comma0 3 2 2 2" xfId="880"/>
    <cellStyle name="Comma0 3 2 2 3" xfId="881"/>
    <cellStyle name="Comma0 3 2 2 4" xfId="882"/>
    <cellStyle name="Comma0 3 2 2 5" xfId="883"/>
    <cellStyle name="Comma0 3 2 3" xfId="884"/>
    <cellStyle name="Comma0 3 2 3 2" xfId="885"/>
    <cellStyle name="Comma0 3 2 3 3" xfId="886"/>
    <cellStyle name="Comma0 3 2 3 4" xfId="887"/>
    <cellStyle name="Comma0 3 2 3 5" xfId="888"/>
    <cellStyle name="Comma0 3 2 4" xfId="889"/>
    <cellStyle name="Comma0 3 2 4 2" xfId="890"/>
    <cellStyle name="Comma0 3 2 4 3" xfId="891"/>
    <cellStyle name="Comma0 3 2 4 4" xfId="892"/>
    <cellStyle name="Comma0 3 2 4 5" xfId="893"/>
    <cellStyle name="Comma0 3 2 5" xfId="894"/>
    <cellStyle name="Comma0 3 2 5 2" xfId="895"/>
    <cellStyle name="Comma0 3 2 5 3" xfId="896"/>
    <cellStyle name="Comma0 3 2 5 4" xfId="897"/>
    <cellStyle name="Comma0 3 2 5 5" xfId="898"/>
    <cellStyle name="Comma0 3 2 6" xfId="899"/>
    <cellStyle name="Comma0 3 2 6 2" xfId="900"/>
    <cellStyle name="Comma0 3 2 6 3" xfId="901"/>
    <cellStyle name="Comma0 3 2 6 4" xfId="902"/>
    <cellStyle name="Comma0 3 2 6 5" xfId="903"/>
    <cellStyle name="Comma0 3 2 7" xfId="904"/>
    <cellStyle name="Comma0 3 2 7 2" xfId="905"/>
    <cellStyle name="Comma0 3 2 7 3" xfId="906"/>
    <cellStyle name="Comma0 3 2 7 4" xfId="907"/>
    <cellStyle name="Comma0 3 2 7 5" xfId="908"/>
    <cellStyle name="Comma0 3 2 8" xfId="909"/>
    <cellStyle name="Comma0 3 2 8 2" xfId="910"/>
    <cellStyle name="Comma0 3 2 8 3" xfId="911"/>
    <cellStyle name="Comma0 3 2 8 4" xfId="912"/>
    <cellStyle name="Comma0 3 2 8 4 2" xfId="913"/>
    <cellStyle name="Comma0 3 2 8 5" xfId="914"/>
    <cellStyle name="Comma0 3 20" xfId="915"/>
    <cellStyle name="Comma0 3 21" xfId="916"/>
    <cellStyle name="Comma0 3 22" xfId="917"/>
    <cellStyle name="Comma0 3 22 2" xfId="918"/>
    <cellStyle name="Comma0 3 22 3" xfId="919"/>
    <cellStyle name="Comma0 3 22 4" xfId="920"/>
    <cellStyle name="Comma0 3 22 4 2" xfId="921"/>
    <cellStyle name="Comma0 3 22 5" xfId="922"/>
    <cellStyle name="Comma0 3 23" xfId="923"/>
    <cellStyle name="Comma0 3 24" xfId="924"/>
    <cellStyle name="Comma0 3 25" xfId="925"/>
    <cellStyle name="Comma0 3 3" xfId="926"/>
    <cellStyle name="Comma0 3 3 2" xfId="927"/>
    <cellStyle name="Comma0 3 3 2 2" xfId="928"/>
    <cellStyle name="Comma0 3 3 2 3" xfId="929"/>
    <cellStyle name="Comma0 3 3 2 4" xfId="930"/>
    <cellStyle name="Comma0 3 3 2 5" xfId="931"/>
    <cellStyle name="Comma0 3 3 3" xfId="932"/>
    <cellStyle name="Comma0 3 3 3 2" xfId="933"/>
    <cellStyle name="Comma0 3 3 3 3" xfId="934"/>
    <cellStyle name="Comma0 3 3 3 4" xfId="935"/>
    <cellStyle name="Comma0 3 3 3 5" xfId="936"/>
    <cellStyle name="Comma0 3 3 4" xfId="937"/>
    <cellStyle name="Comma0 3 3 4 2" xfId="938"/>
    <cellStyle name="Comma0 3 3 4 3" xfId="939"/>
    <cellStyle name="Comma0 3 3 4 4" xfId="940"/>
    <cellStyle name="Comma0 3 3 4 5" xfId="941"/>
    <cellStyle name="Comma0 3 3 5" xfId="942"/>
    <cellStyle name="Comma0 3 3 5 2" xfId="943"/>
    <cellStyle name="Comma0 3 3 5 3" xfId="944"/>
    <cellStyle name="Comma0 3 3 5 4" xfId="945"/>
    <cellStyle name="Comma0 3 3 5 5" xfId="946"/>
    <cellStyle name="Comma0 3 3 6" xfId="947"/>
    <cellStyle name="Comma0 3 3 6 2" xfId="948"/>
    <cellStyle name="Comma0 3 3 6 3" xfId="949"/>
    <cellStyle name="Comma0 3 3 6 4" xfId="950"/>
    <cellStyle name="Comma0 3 3 6 5" xfId="951"/>
    <cellStyle name="Comma0 3 3 7" xfId="952"/>
    <cellStyle name="Comma0 3 3 7 2" xfId="953"/>
    <cellStyle name="Comma0 3 3 7 3" xfId="954"/>
    <cellStyle name="Comma0 3 3 7 4" xfId="955"/>
    <cellStyle name="Comma0 3 3 7 5" xfId="956"/>
    <cellStyle name="Comma0 3 3 8" xfId="957"/>
    <cellStyle name="Comma0 3 3 8 2" xfId="958"/>
    <cellStyle name="Comma0 3 3 8 3" xfId="959"/>
    <cellStyle name="Comma0 3 3 8 4" xfId="960"/>
    <cellStyle name="Comma0 3 3 8 4 2" xfId="961"/>
    <cellStyle name="Comma0 3 3 8 5" xfId="962"/>
    <cellStyle name="Comma0 3 4" xfId="963"/>
    <cellStyle name="Comma0 3 4 2" xfId="964"/>
    <cellStyle name="Comma0 3 4 3" xfId="965"/>
    <cellStyle name="Comma0 3 4 4" xfId="966"/>
    <cellStyle name="Comma0 3 4 5" xfId="967"/>
    <cellStyle name="Comma0 3 5" xfId="968"/>
    <cellStyle name="Comma0 3 5 2" xfId="969"/>
    <cellStyle name="Comma0 3 5 3" xfId="970"/>
    <cellStyle name="Comma0 3 5 4" xfId="971"/>
    <cellStyle name="Comma0 3 5 5" xfId="972"/>
    <cellStyle name="Comma0 3 6" xfId="973"/>
    <cellStyle name="Comma0 3 6 2" xfId="974"/>
    <cellStyle name="Comma0 3 6 3" xfId="975"/>
    <cellStyle name="Comma0 3 6 4" xfId="976"/>
    <cellStyle name="Comma0 3 6 5" xfId="977"/>
    <cellStyle name="Comma0 3 7" xfId="978"/>
    <cellStyle name="Comma0 3 7 2" xfId="979"/>
    <cellStyle name="Comma0 3 7 3" xfId="980"/>
    <cellStyle name="Comma0 3 7 4" xfId="981"/>
    <cellStyle name="Comma0 3 7 5" xfId="982"/>
    <cellStyle name="Comma0 3 8" xfId="983"/>
    <cellStyle name="Comma0 3 8 2" xfId="984"/>
    <cellStyle name="Comma0 3 8 3" xfId="985"/>
    <cellStyle name="Comma0 3 8 4" xfId="986"/>
    <cellStyle name="Comma0 3 8 5" xfId="987"/>
    <cellStyle name="Comma0 3 9" xfId="988"/>
    <cellStyle name="Comma0 3 9 2" xfId="989"/>
    <cellStyle name="Comma0 3 9 3" xfId="990"/>
    <cellStyle name="Comma0 3 9 4" xfId="991"/>
    <cellStyle name="Comma0 3 9 5" xfId="992"/>
    <cellStyle name="Comma0 4" xfId="993"/>
    <cellStyle name="Comma0 4 2" xfId="994"/>
    <cellStyle name="Comma0 4 3" xfId="995"/>
    <cellStyle name="Comma0 4 4" xfId="996"/>
    <cellStyle name="Comma0 4 5" xfId="997"/>
    <cellStyle name="Comma0 5" xfId="998"/>
    <cellStyle name="Comma0 5 2" xfId="999"/>
    <cellStyle name="Comma0 5 3" xfId="1000"/>
    <cellStyle name="Comma0 5 4" xfId="1001"/>
    <cellStyle name="Comma0 5 5" xfId="1002"/>
    <cellStyle name="Comma0 6" xfId="1003"/>
    <cellStyle name="Comma0 6 2" xfId="1004"/>
    <cellStyle name="Comma0 6 3" xfId="1005"/>
    <cellStyle name="Comma0 6 4" xfId="1006"/>
    <cellStyle name="Comma0 6 5" xfId="1007"/>
    <cellStyle name="Comma0 7" xfId="1008"/>
    <cellStyle name="Comma0 7 2" xfId="1009"/>
    <cellStyle name="Comma0 7 3" xfId="1010"/>
    <cellStyle name="Comma0 7 4" xfId="1011"/>
    <cellStyle name="Comma0 7 5" xfId="1012"/>
    <cellStyle name="Comma0 8" xfId="1013"/>
    <cellStyle name="Comma0 8 2" xfId="1014"/>
    <cellStyle name="Comma0 8 3" xfId="1015"/>
    <cellStyle name="Comma0 8 4" xfId="1016"/>
    <cellStyle name="Comma0 8 5" xfId="1017"/>
    <cellStyle name="Comma0 9" xfId="1018"/>
    <cellStyle name="Comma0 9 2" xfId="1019"/>
    <cellStyle name="Comma0 9 3" xfId="1020"/>
    <cellStyle name="Comma0 9 4" xfId="1021"/>
    <cellStyle name="Comma0 9 5" xfId="1022"/>
    <cellStyle name="Encabezado 4" xfId="1023"/>
    <cellStyle name="Énfasis1" xfId="1024"/>
    <cellStyle name="Énfasis2" xfId="1025"/>
    <cellStyle name="Énfasis3" xfId="1026"/>
    <cellStyle name="Énfasis4" xfId="1027"/>
    <cellStyle name="Énfasis5" xfId="1028"/>
    <cellStyle name="Énfasis6" xfId="1029"/>
    <cellStyle name="Entrada" xfId="1030"/>
    <cellStyle name="Euro" xfId="1031"/>
    <cellStyle name="Euro 10" xfId="1032"/>
    <cellStyle name="Euro 10 2" xfId="1033"/>
    <cellStyle name="Euro 10 3" xfId="1034"/>
    <cellStyle name="Euro 10 4" xfId="1035"/>
    <cellStyle name="Euro 10 5" xfId="1036"/>
    <cellStyle name="Euro 11" xfId="1037"/>
    <cellStyle name="Euro 11 2" xfId="1038"/>
    <cellStyle name="Euro 11 3" xfId="1039"/>
    <cellStyle name="Euro 11 4" xfId="1040"/>
    <cellStyle name="Euro 11 5" xfId="1041"/>
    <cellStyle name="Euro 12" xfId="1042"/>
    <cellStyle name="Euro 12 2" xfId="1043"/>
    <cellStyle name="Euro 12 3" xfId="1044"/>
    <cellStyle name="Euro 12 4" xfId="1045"/>
    <cellStyle name="Euro 12 5" xfId="1046"/>
    <cellStyle name="Euro 13" xfId="1047"/>
    <cellStyle name="Euro 13 2" xfId="1048"/>
    <cellStyle name="Euro 13 3" xfId="1049"/>
    <cellStyle name="Euro 13 4" xfId="1050"/>
    <cellStyle name="Euro 13 5" xfId="1051"/>
    <cellStyle name="Euro 14" xfId="1052"/>
    <cellStyle name="Euro 14 2" xfId="1053"/>
    <cellStyle name="Euro 14 3" xfId="1054"/>
    <cellStyle name="Euro 14 4" xfId="1055"/>
    <cellStyle name="Euro 14 5" xfId="1056"/>
    <cellStyle name="Euro 15" xfId="1057"/>
    <cellStyle name="Euro 15 2" xfId="1058"/>
    <cellStyle name="Euro 15 3" xfId="1059"/>
    <cellStyle name="Euro 15 4" xfId="1060"/>
    <cellStyle name="Euro 15 5" xfId="1061"/>
    <cellStyle name="Euro 16" xfId="1062"/>
    <cellStyle name="Euro 16 2" xfId="1063"/>
    <cellStyle name="Euro 16 3" xfId="1064"/>
    <cellStyle name="Euro 16 4" xfId="1065"/>
    <cellStyle name="Euro 16 5" xfId="1066"/>
    <cellStyle name="Euro 17" xfId="1067"/>
    <cellStyle name="Euro 17 2" xfId="1068"/>
    <cellStyle name="Euro 17 3" xfId="1069"/>
    <cellStyle name="Euro 17 4" xfId="1070"/>
    <cellStyle name="Euro 17 5" xfId="1071"/>
    <cellStyle name="Euro 18" xfId="1072"/>
    <cellStyle name="Euro 18 2" xfId="1073"/>
    <cellStyle name="Euro 18 3" xfId="1074"/>
    <cellStyle name="Euro 18 4" xfId="1075"/>
    <cellStyle name="Euro 18 4 2" xfId="1076"/>
    <cellStyle name="Euro 18 5" xfId="1077"/>
    <cellStyle name="Euro 2" xfId="1078"/>
    <cellStyle name="Euro 2 10" xfId="1079"/>
    <cellStyle name="Euro 2 10 2" xfId="1080"/>
    <cellStyle name="Euro 2 10 3" xfId="1081"/>
    <cellStyle name="Euro 2 10 4" xfId="1082"/>
    <cellStyle name="Euro 2 10 5" xfId="1083"/>
    <cellStyle name="Euro 2 11" xfId="1084"/>
    <cellStyle name="Euro 2 11 2" xfId="1085"/>
    <cellStyle name="Euro 2 11 3" xfId="1086"/>
    <cellStyle name="Euro 2 11 4" xfId="1087"/>
    <cellStyle name="Euro 2 11 5" xfId="1088"/>
    <cellStyle name="Euro 2 12" xfId="1089"/>
    <cellStyle name="Euro 2 12 2" xfId="1090"/>
    <cellStyle name="Euro 2 12 2 2" xfId="1091"/>
    <cellStyle name="Euro 2 12 2 3" xfId="1092"/>
    <cellStyle name="Euro 2 12 2 4" xfId="1093"/>
    <cellStyle name="Euro 2 12 2 5" xfId="1094"/>
    <cellStyle name="Euro 2 12 3" xfId="1095"/>
    <cellStyle name="Euro 2 12 3 2" xfId="1096"/>
    <cellStyle name="Euro 2 12 3 3" xfId="1097"/>
    <cellStyle name="Euro 2 12 3 4" xfId="1098"/>
    <cellStyle name="Euro 2 12 3 5" xfId="1099"/>
    <cellStyle name="Euro 2 12 4" xfId="1100"/>
    <cellStyle name="Euro 2 12 4 2" xfId="1101"/>
    <cellStyle name="Euro 2 12 4 3" xfId="1102"/>
    <cellStyle name="Euro 2 12 4 4" xfId="1103"/>
    <cellStyle name="Euro 2 12 4 5" xfId="1104"/>
    <cellStyle name="Euro 2 12 5" xfId="1105"/>
    <cellStyle name="Euro 2 12 5 2" xfId="1106"/>
    <cellStyle name="Euro 2 12 5 3" xfId="1107"/>
    <cellStyle name="Euro 2 12 5 4" xfId="1108"/>
    <cellStyle name="Euro 2 12 5 5" xfId="1109"/>
    <cellStyle name="Euro 2 12 6" xfId="1110"/>
    <cellStyle name="Euro 2 12 6 2" xfId="1111"/>
    <cellStyle name="Euro 2 12 6 3" xfId="1112"/>
    <cellStyle name="Euro 2 12 6 4" xfId="1113"/>
    <cellStyle name="Euro 2 12 6 4 2" xfId="1114"/>
    <cellStyle name="Euro 2 12 6 5" xfId="1115"/>
    <cellStyle name="Euro 2 13" xfId="1116"/>
    <cellStyle name="Euro 2 13 2" xfId="1117"/>
    <cellStyle name="Euro 2 13 2 2" xfId="1118"/>
    <cellStyle name="Euro 2 13 2 3" xfId="1119"/>
    <cellStyle name="Euro 2 13 2 4" xfId="1120"/>
    <cellStyle name="Euro 2 13 2 4 2" xfId="1121"/>
    <cellStyle name="Euro 2 13 2 5" xfId="1122"/>
    <cellStyle name="Euro 2 14" xfId="1123"/>
    <cellStyle name="Euro 2 14 2" xfId="1124"/>
    <cellStyle name="Euro 2 14 2 2" xfId="1125"/>
    <cellStyle name="Euro 2 14 2 3" xfId="1126"/>
    <cellStyle name="Euro 2 14 2 4" xfId="1127"/>
    <cellStyle name="Euro 2 14 2 4 2" xfId="1128"/>
    <cellStyle name="Euro 2 14 2 5" xfId="1129"/>
    <cellStyle name="Euro 2 15" xfId="1130"/>
    <cellStyle name="Euro 2 15 2" xfId="1131"/>
    <cellStyle name="Euro 2 15 3" xfId="1132"/>
    <cellStyle name="Euro 2 15 4" xfId="1133"/>
    <cellStyle name="Euro 2 15 5" xfId="1134"/>
    <cellStyle name="Euro 2 16" xfId="1135"/>
    <cellStyle name="Euro 2 16 2" xfId="1136"/>
    <cellStyle name="Euro 2 16 3" xfId="1137"/>
    <cellStyle name="Euro 2 16 4" xfId="1138"/>
    <cellStyle name="Euro 2 16 5" xfId="1139"/>
    <cellStyle name="Euro 2 17" xfId="1140"/>
    <cellStyle name="Euro 2 17 2" xfId="1141"/>
    <cellStyle name="Euro 2 17 3" xfId="1142"/>
    <cellStyle name="Euro 2 17 4" xfId="1143"/>
    <cellStyle name="Euro 2 17 5" xfId="1144"/>
    <cellStyle name="Euro 2 18" xfId="1145"/>
    <cellStyle name="Euro 2 18 2" xfId="1146"/>
    <cellStyle name="Euro 2 18 3" xfId="1147"/>
    <cellStyle name="Euro 2 18 4" xfId="1148"/>
    <cellStyle name="Euro 2 18 5" xfId="1149"/>
    <cellStyle name="Euro 2 19" xfId="1150"/>
    <cellStyle name="Euro 2 2" xfId="1151"/>
    <cellStyle name="Euro 2 2 2" xfId="1152"/>
    <cellStyle name="Euro 2 2 2 2" xfId="1153"/>
    <cellStyle name="Euro 2 2 2 3" xfId="1154"/>
    <cellStyle name="Euro 2 2 2 4" xfId="1155"/>
    <cellStyle name="Euro 2 2 2 5" xfId="1156"/>
    <cellStyle name="Euro 2 2 3" xfId="1157"/>
    <cellStyle name="Euro 2 2 3 2" xfId="1158"/>
    <cellStyle name="Euro 2 2 3 3" xfId="1159"/>
    <cellStyle name="Euro 2 2 3 4" xfId="1160"/>
    <cellStyle name="Euro 2 2 3 5" xfId="1161"/>
    <cellStyle name="Euro 2 2 4" xfId="1162"/>
    <cellStyle name="Euro 2 2 4 2" xfId="1163"/>
    <cellStyle name="Euro 2 2 4 3" xfId="1164"/>
    <cellStyle name="Euro 2 2 4 4" xfId="1165"/>
    <cellStyle name="Euro 2 2 4 5" xfId="1166"/>
    <cellStyle name="Euro 2 2 5" xfId="1167"/>
    <cellStyle name="Euro 2 2 5 2" xfId="1168"/>
    <cellStyle name="Euro 2 2 5 3" xfId="1169"/>
    <cellStyle name="Euro 2 2 5 4" xfId="1170"/>
    <cellStyle name="Euro 2 2 5 5" xfId="1171"/>
    <cellStyle name="Euro 2 2 6" xfId="1172"/>
    <cellStyle name="Euro 2 2 6 2" xfId="1173"/>
    <cellStyle name="Euro 2 2 6 3" xfId="1174"/>
    <cellStyle name="Euro 2 2 6 4" xfId="1175"/>
    <cellStyle name="Euro 2 2 6 5" xfId="1176"/>
    <cellStyle name="Euro 2 2 7" xfId="1177"/>
    <cellStyle name="Euro 2 2 7 2" xfId="1178"/>
    <cellStyle name="Euro 2 2 7 3" xfId="1179"/>
    <cellStyle name="Euro 2 2 7 4" xfId="1180"/>
    <cellStyle name="Euro 2 2 7 5" xfId="1181"/>
    <cellStyle name="Euro 2 2 8" xfId="1182"/>
    <cellStyle name="Euro 2 2 8 2" xfId="1183"/>
    <cellStyle name="Euro 2 2 8 3" xfId="1184"/>
    <cellStyle name="Euro 2 2 8 4" xfId="1185"/>
    <cellStyle name="Euro 2 2 8 4 2" xfId="1186"/>
    <cellStyle name="Euro 2 2 8 5" xfId="1187"/>
    <cellStyle name="Euro 2 20" xfId="1188"/>
    <cellStyle name="Euro 2 21" xfId="1189"/>
    <cellStyle name="Euro 2 22" xfId="1190"/>
    <cellStyle name="Euro 2 22 2" xfId="1191"/>
    <cellStyle name="Euro 2 22 3" xfId="1192"/>
    <cellStyle name="Euro 2 22 4" xfId="1193"/>
    <cellStyle name="Euro 2 22 4 2" xfId="1194"/>
    <cellStyle name="Euro 2 22 5" xfId="1195"/>
    <cellStyle name="Euro 2 23" xfId="1196"/>
    <cellStyle name="Euro 2 24" xfId="1197"/>
    <cellStyle name="Euro 2 25" xfId="1198"/>
    <cellStyle name="Euro 2 3" xfId="1199"/>
    <cellStyle name="Euro 2 3 2" xfId="1200"/>
    <cellStyle name="Euro 2 3 2 2" xfId="1201"/>
    <cellStyle name="Euro 2 3 2 3" xfId="1202"/>
    <cellStyle name="Euro 2 3 2 4" xfId="1203"/>
    <cellStyle name="Euro 2 3 2 5" xfId="1204"/>
    <cellStyle name="Euro 2 3 3" xfId="1205"/>
    <cellStyle name="Euro 2 3 3 2" xfId="1206"/>
    <cellStyle name="Euro 2 3 3 3" xfId="1207"/>
    <cellStyle name="Euro 2 3 3 4" xfId="1208"/>
    <cellStyle name="Euro 2 3 3 5" xfId="1209"/>
    <cellStyle name="Euro 2 3 4" xfId="1210"/>
    <cellStyle name="Euro 2 3 4 2" xfId="1211"/>
    <cellStyle name="Euro 2 3 4 3" xfId="1212"/>
    <cellStyle name="Euro 2 3 4 4" xfId="1213"/>
    <cellStyle name="Euro 2 3 4 5" xfId="1214"/>
    <cellStyle name="Euro 2 3 5" xfId="1215"/>
    <cellStyle name="Euro 2 3 5 2" xfId="1216"/>
    <cellStyle name="Euro 2 3 5 3" xfId="1217"/>
    <cellStyle name="Euro 2 3 5 4" xfId="1218"/>
    <cellStyle name="Euro 2 3 5 5" xfId="1219"/>
    <cellStyle name="Euro 2 3 6" xfId="1220"/>
    <cellStyle name="Euro 2 3 6 2" xfId="1221"/>
    <cellStyle name="Euro 2 3 6 3" xfId="1222"/>
    <cellStyle name="Euro 2 3 6 4" xfId="1223"/>
    <cellStyle name="Euro 2 3 6 5" xfId="1224"/>
    <cellStyle name="Euro 2 3 7" xfId="1225"/>
    <cellStyle name="Euro 2 3 7 2" xfId="1226"/>
    <cellStyle name="Euro 2 3 7 3" xfId="1227"/>
    <cellStyle name="Euro 2 3 7 4" xfId="1228"/>
    <cellStyle name="Euro 2 3 7 5" xfId="1229"/>
    <cellStyle name="Euro 2 3 8" xfId="1230"/>
    <cellStyle name="Euro 2 3 8 2" xfId="1231"/>
    <cellStyle name="Euro 2 3 8 3" xfId="1232"/>
    <cellStyle name="Euro 2 3 8 4" xfId="1233"/>
    <cellStyle name="Euro 2 3 8 4 2" xfId="1234"/>
    <cellStyle name="Euro 2 3 8 5" xfId="1235"/>
    <cellStyle name="Euro 2 4" xfId="1236"/>
    <cellStyle name="Euro 2 4 2" xfId="1237"/>
    <cellStyle name="Euro 2 4 3" xfId="1238"/>
    <cellStyle name="Euro 2 4 4" xfId="1239"/>
    <cellStyle name="Euro 2 4 5" xfId="1240"/>
    <cellStyle name="Euro 2 5" xfId="1241"/>
    <cellStyle name="Euro 2 5 2" xfId="1242"/>
    <cellStyle name="Euro 2 5 3" xfId="1243"/>
    <cellStyle name="Euro 2 5 4" xfId="1244"/>
    <cellStyle name="Euro 2 5 5" xfId="1245"/>
    <cellStyle name="Euro 2 6" xfId="1246"/>
    <cellStyle name="Euro 2 6 2" xfId="1247"/>
    <cellStyle name="Euro 2 6 3" xfId="1248"/>
    <cellStyle name="Euro 2 6 4" xfId="1249"/>
    <cellStyle name="Euro 2 6 5" xfId="1250"/>
    <cellStyle name="Euro 2 7" xfId="1251"/>
    <cellStyle name="Euro 2 7 2" xfId="1252"/>
    <cellStyle name="Euro 2 7 3" xfId="1253"/>
    <cellStyle name="Euro 2 7 4" xfId="1254"/>
    <cellStyle name="Euro 2 7 5" xfId="1255"/>
    <cellStyle name="Euro 2 8" xfId="1256"/>
    <cellStyle name="Euro 2 8 2" xfId="1257"/>
    <cellStyle name="Euro 2 8 3" xfId="1258"/>
    <cellStyle name="Euro 2 8 4" xfId="1259"/>
    <cellStyle name="Euro 2 8 5" xfId="1260"/>
    <cellStyle name="Euro 2 9" xfId="1261"/>
    <cellStyle name="Euro 2 9 2" xfId="1262"/>
    <cellStyle name="Euro 2 9 3" xfId="1263"/>
    <cellStyle name="Euro 2 9 4" xfId="1264"/>
    <cellStyle name="Euro 2 9 5" xfId="1265"/>
    <cellStyle name="Euro 3" xfId="1266"/>
    <cellStyle name="Euro 3 10" xfId="1267"/>
    <cellStyle name="Euro 3 10 2" xfId="1268"/>
    <cellStyle name="Euro 3 10 3" xfId="1269"/>
    <cellStyle name="Euro 3 10 4" xfId="1270"/>
    <cellStyle name="Euro 3 10 5" xfId="1271"/>
    <cellStyle name="Euro 3 11" xfId="1272"/>
    <cellStyle name="Euro 3 11 2" xfId="1273"/>
    <cellStyle name="Euro 3 11 3" xfId="1274"/>
    <cellStyle name="Euro 3 11 4" xfId="1275"/>
    <cellStyle name="Euro 3 11 5" xfId="1276"/>
    <cellStyle name="Euro 3 12" xfId="1277"/>
    <cellStyle name="Euro 3 12 2" xfId="1278"/>
    <cellStyle name="Euro 3 12 2 2" xfId="1279"/>
    <cellStyle name="Euro 3 12 2 3" xfId="1280"/>
    <cellStyle name="Euro 3 12 2 4" xfId="1281"/>
    <cellStyle name="Euro 3 12 2 5" xfId="1282"/>
    <cellStyle name="Euro 3 12 3" xfId="1283"/>
    <cellStyle name="Euro 3 12 3 2" xfId="1284"/>
    <cellStyle name="Euro 3 12 3 3" xfId="1285"/>
    <cellStyle name="Euro 3 12 3 4" xfId="1286"/>
    <cellStyle name="Euro 3 12 3 5" xfId="1287"/>
    <cellStyle name="Euro 3 12 4" xfId="1288"/>
    <cellStyle name="Euro 3 12 4 2" xfId="1289"/>
    <cellStyle name="Euro 3 12 4 3" xfId="1290"/>
    <cellStyle name="Euro 3 12 4 4" xfId="1291"/>
    <cellStyle name="Euro 3 12 4 5" xfId="1292"/>
    <cellStyle name="Euro 3 12 5" xfId="1293"/>
    <cellStyle name="Euro 3 12 5 2" xfId="1294"/>
    <cellStyle name="Euro 3 12 5 3" xfId="1295"/>
    <cellStyle name="Euro 3 12 5 4" xfId="1296"/>
    <cellStyle name="Euro 3 12 5 5" xfId="1297"/>
    <cellStyle name="Euro 3 12 6" xfId="1298"/>
    <cellStyle name="Euro 3 12 6 2" xfId="1299"/>
    <cellStyle name="Euro 3 12 6 3" xfId="1300"/>
    <cellStyle name="Euro 3 12 6 4" xfId="1301"/>
    <cellStyle name="Euro 3 12 6 4 2" xfId="1302"/>
    <cellStyle name="Euro 3 12 6 5" xfId="1303"/>
    <cellStyle name="Euro 3 13" xfId="1304"/>
    <cellStyle name="Euro 3 13 2" xfId="1305"/>
    <cellStyle name="Euro 3 13 2 2" xfId="1306"/>
    <cellStyle name="Euro 3 13 2 3" xfId="1307"/>
    <cellStyle name="Euro 3 13 2 4" xfId="1308"/>
    <cellStyle name="Euro 3 13 2 4 2" xfId="1309"/>
    <cellStyle name="Euro 3 13 2 5" xfId="1310"/>
    <cellStyle name="Euro 3 14" xfId="1311"/>
    <cellStyle name="Euro 3 14 2" xfId="1312"/>
    <cellStyle name="Euro 3 14 2 2" xfId="1313"/>
    <cellStyle name="Euro 3 14 2 3" xfId="1314"/>
    <cellStyle name="Euro 3 14 2 4" xfId="1315"/>
    <cellStyle name="Euro 3 14 2 4 2" xfId="1316"/>
    <cellStyle name="Euro 3 14 2 5" xfId="1317"/>
    <cellStyle name="Euro 3 15" xfId="1318"/>
    <cellStyle name="Euro 3 15 2" xfId="1319"/>
    <cellStyle name="Euro 3 15 3" xfId="1320"/>
    <cellStyle name="Euro 3 15 4" xfId="1321"/>
    <cellStyle name="Euro 3 15 5" xfId="1322"/>
    <cellStyle name="Euro 3 16" xfId="1323"/>
    <cellStyle name="Euro 3 16 2" xfId="1324"/>
    <cellStyle name="Euro 3 16 3" xfId="1325"/>
    <cellStyle name="Euro 3 16 4" xfId="1326"/>
    <cellStyle name="Euro 3 16 5" xfId="1327"/>
    <cellStyle name="Euro 3 17" xfId="1328"/>
    <cellStyle name="Euro 3 17 2" xfId="1329"/>
    <cellStyle name="Euro 3 17 3" xfId="1330"/>
    <cellStyle name="Euro 3 17 4" xfId="1331"/>
    <cellStyle name="Euro 3 17 5" xfId="1332"/>
    <cellStyle name="Euro 3 18" xfId="1333"/>
    <cellStyle name="Euro 3 18 2" xfId="1334"/>
    <cellStyle name="Euro 3 18 3" xfId="1335"/>
    <cellStyle name="Euro 3 18 4" xfId="1336"/>
    <cellStyle name="Euro 3 18 5" xfId="1337"/>
    <cellStyle name="Euro 3 19" xfId="1338"/>
    <cellStyle name="Euro 3 2" xfId="1339"/>
    <cellStyle name="Euro 3 2 2" xfId="1340"/>
    <cellStyle name="Euro 3 2 2 2" xfId="1341"/>
    <cellStyle name="Euro 3 2 2 3" xfId="1342"/>
    <cellStyle name="Euro 3 2 2 4" xfId="1343"/>
    <cellStyle name="Euro 3 2 2 5" xfId="1344"/>
    <cellStyle name="Euro 3 2 3" xfId="1345"/>
    <cellStyle name="Euro 3 2 3 2" xfId="1346"/>
    <cellStyle name="Euro 3 2 3 3" xfId="1347"/>
    <cellStyle name="Euro 3 2 3 4" xfId="1348"/>
    <cellStyle name="Euro 3 2 3 5" xfId="1349"/>
    <cellStyle name="Euro 3 2 4" xfId="1350"/>
    <cellStyle name="Euro 3 2 4 2" xfId="1351"/>
    <cellStyle name="Euro 3 2 4 3" xfId="1352"/>
    <cellStyle name="Euro 3 2 4 4" xfId="1353"/>
    <cellStyle name="Euro 3 2 4 5" xfId="1354"/>
    <cellStyle name="Euro 3 2 5" xfId="1355"/>
    <cellStyle name="Euro 3 2 5 2" xfId="1356"/>
    <cellStyle name="Euro 3 2 5 3" xfId="1357"/>
    <cellStyle name="Euro 3 2 5 4" xfId="1358"/>
    <cellStyle name="Euro 3 2 5 5" xfId="1359"/>
    <cellStyle name="Euro 3 2 6" xfId="1360"/>
    <cellStyle name="Euro 3 2 6 2" xfId="1361"/>
    <cellStyle name="Euro 3 2 6 3" xfId="1362"/>
    <cellStyle name="Euro 3 2 6 4" xfId="1363"/>
    <cellStyle name="Euro 3 2 6 5" xfId="1364"/>
    <cellStyle name="Euro 3 2 7" xfId="1365"/>
    <cellStyle name="Euro 3 2 7 2" xfId="1366"/>
    <cellStyle name="Euro 3 2 7 3" xfId="1367"/>
    <cellStyle name="Euro 3 2 7 4" xfId="1368"/>
    <cellStyle name="Euro 3 2 7 5" xfId="1369"/>
    <cellStyle name="Euro 3 2 8" xfId="1370"/>
    <cellStyle name="Euro 3 2 8 2" xfId="1371"/>
    <cellStyle name="Euro 3 2 8 3" xfId="1372"/>
    <cellStyle name="Euro 3 2 8 4" xfId="1373"/>
    <cellStyle name="Euro 3 2 8 4 2" xfId="1374"/>
    <cellStyle name="Euro 3 2 8 5" xfId="1375"/>
    <cellStyle name="Euro 3 20" xfId="1376"/>
    <cellStyle name="Euro 3 21" xfId="1377"/>
    <cellStyle name="Euro 3 22" xfId="1378"/>
    <cellStyle name="Euro 3 22 2" xfId="1379"/>
    <cellStyle name="Euro 3 22 3" xfId="1380"/>
    <cellStyle name="Euro 3 22 4" xfId="1381"/>
    <cellStyle name="Euro 3 22 4 2" xfId="1382"/>
    <cellStyle name="Euro 3 22 5" xfId="1383"/>
    <cellStyle name="Euro 3 23" xfId="1384"/>
    <cellStyle name="Euro 3 24" xfId="1385"/>
    <cellStyle name="Euro 3 25" xfId="1386"/>
    <cellStyle name="Euro 3 3" xfId="1387"/>
    <cellStyle name="Euro 3 3 2" xfId="1388"/>
    <cellStyle name="Euro 3 3 2 2" xfId="1389"/>
    <cellStyle name="Euro 3 3 2 3" xfId="1390"/>
    <cellStyle name="Euro 3 3 2 4" xfId="1391"/>
    <cellStyle name="Euro 3 3 2 5" xfId="1392"/>
    <cellStyle name="Euro 3 3 3" xfId="1393"/>
    <cellStyle name="Euro 3 3 3 2" xfId="1394"/>
    <cellStyle name="Euro 3 3 3 3" xfId="1395"/>
    <cellStyle name="Euro 3 3 3 4" xfId="1396"/>
    <cellStyle name="Euro 3 3 3 5" xfId="1397"/>
    <cellStyle name="Euro 3 3 4" xfId="1398"/>
    <cellStyle name="Euro 3 3 4 2" xfId="1399"/>
    <cellStyle name="Euro 3 3 4 3" xfId="1400"/>
    <cellStyle name="Euro 3 3 4 4" xfId="1401"/>
    <cellStyle name="Euro 3 3 4 5" xfId="1402"/>
    <cellStyle name="Euro 3 3 5" xfId="1403"/>
    <cellStyle name="Euro 3 3 5 2" xfId="1404"/>
    <cellStyle name="Euro 3 3 5 3" xfId="1405"/>
    <cellStyle name="Euro 3 3 5 4" xfId="1406"/>
    <cellStyle name="Euro 3 3 5 5" xfId="1407"/>
    <cellStyle name="Euro 3 3 6" xfId="1408"/>
    <cellStyle name="Euro 3 3 6 2" xfId="1409"/>
    <cellStyle name="Euro 3 3 6 3" xfId="1410"/>
    <cellStyle name="Euro 3 3 6 4" xfId="1411"/>
    <cellStyle name="Euro 3 3 6 5" xfId="1412"/>
    <cellStyle name="Euro 3 3 7" xfId="1413"/>
    <cellStyle name="Euro 3 3 7 2" xfId="1414"/>
    <cellStyle name="Euro 3 3 7 3" xfId="1415"/>
    <cellStyle name="Euro 3 3 7 4" xfId="1416"/>
    <cellStyle name="Euro 3 3 7 5" xfId="1417"/>
    <cellStyle name="Euro 3 3 8" xfId="1418"/>
    <cellStyle name="Euro 3 3 8 2" xfId="1419"/>
    <cellStyle name="Euro 3 3 8 3" xfId="1420"/>
    <cellStyle name="Euro 3 3 8 4" xfId="1421"/>
    <cellStyle name="Euro 3 3 8 4 2" xfId="1422"/>
    <cellStyle name="Euro 3 3 8 5" xfId="1423"/>
    <cellStyle name="Euro 3 4" xfId="1424"/>
    <cellStyle name="Euro 3 4 2" xfId="1425"/>
    <cellStyle name="Euro 3 4 3" xfId="1426"/>
    <cellStyle name="Euro 3 4 4" xfId="1427"/>
    <cellStyle name="Euro 3 4 5" xfId="1428"/>
    <cellStyle name="Euro 3 5" xfId="1429"/>
    <cellStyle name="Euro 3 5 2" xfId="1430"/>
    <cellStyle name="Euro 3 5 3" xfId="1431"/>
    <cellStyle name="Euro 3 5 4" xfId="1432"/>
    <cellStyle name="Euro 3 5 5" xfId="1433"/>
    <cellStyle name="Euro 3 6" xfId="1434"/>
    <cellStyle name="Euro 3 6 2" xfId="1435"/>
    <cellStyle name="Euro 3 6 3" xfId="1436"/>
    <cellStyle name="Euro 3 6 4" xfId="1437"/>
    <cellStyle name="Euro 3 6 5" xfId="1438"/>
    <cellStyle name="Euro 3 7" xfId="1439"/>
    <cellStyle name="Euro 3 7 2" xfId="1440"/>
    <cellStyle name="Euro 3 7 3" xfId="1441"/>
    <cellStyle name="Euro 3 7 4" xfId="1442"/>
    <cellStyle name="Euro 3 7 5" xfId="1443"/>
    <cellStyle name="Euro 3 8" xfId="1444"/>
    <cellStyle name="Euro 3 8 2" xfId="1445"/>
    <cellStyle name="Euro 3 8 3" xfId="1446"/>
    <cellStyle name="Euro 3 8 4" xfId="1447"/>
    <cellStyle name="Euro 3 8 5" xfId="1448"/>
    <cellStyle name="Euro 3 9" xfId="1449"/>
    <cellStyle name="Euro 3 9 2" xfId="1450"/>
    <cellStyle name="Euro 3 9 3" xfId="1451"/>
    <cellStyle name="Euro 3 9 4" xfId="1452"/>
    <cellStyle name="Euro 3 9 5" xfId="1453"/>
    <cellStyle name="Euro 4" xfId="1454"/>
    <cellStyle name="Euro 4 2" xfId="1455"/>
    <cellStyle name="Euro 4 3" xfId="1456"/>
    <cellStyle name="Euro 4 4" xfId="1457"/>
    <cellStyle name="Euro 4 5" xfId="1458"/>
    <cellStyle name="Euro 5" xfId="1459"/>
    <cellStyle name="Euro 5 2" xfId="1460"/>
    <cellStyle name="Euro 5 3" xfId="1461"/>
    <cellStyle name="Euro 5 4" xfId="1462"/>
    <cellStyle name="Euro 5 5" xfId="1463"/>
    <cellStyle name="Euro 6" xfId="1464"/>
    <cellStyle name="Euro 6 2" xfId="1465"/>
    <cellStyle name="Euro 6 3" xfId="1466"/>
    <cellStyle name="Euro 6 4" xfId="1467"/>
    <cellStyle name="Euro 6 5" xfId="1468"/>
    <cellStyle name="Euro 7" xfId="1469"/>
    <cellStyle name="Euro 7 2" xfId="1470"/>
    <cellStyle name="Euro 7 3" xfId="1471"/>
    <cellStyle name="Euro 7 4" xfId="1472"/>
    <cellStyle name="Euro 7 5" xfId="1473"/>
    <cellStyle name="Euro 8" xfId="1474"/>
    <cellStyle name="Euro 8 2" xfId="1475"/>
    <cellStyle name="Euro 8 3" xfId="1476"/>
    <cellStyle name="Euro 8 4" xfId="1477"/>
    <cellStyle name="Euro 8 5" xfId="1478"/>
    <cellStyle name="Euro 9" xfId="1479"/>
    <cellStyle name="Euro 9 2" xfId="1480"/>
    <cellStyle name="Euro 9 3" xfId="1481"/>
    <cellStyle name="Euro 9 4" xfId="1482"/>
    <cellStyle name="Euro 9 5" xfId="1483"/>
    <cellStyle name="Explanatory Text" xfId="1484"/>
    <cellStyle name="Good" xfId="1485"/>
    <cellStyle name="Heading 1" xfId="1486"/>
    <cellStyle name="Heading 2" xfId="1487"/>
    <cellStyle name="Heading 3" xfId="1488"/>
    <cellStyle name="Heading 4" xfId="1489"/>
    <cellStyle name="Hyperlink" xfId="1490"/>
    <cellStyle name="Followed Hyperlink" xfId="1491"/>
    <cellStyle name="imf-one decimal" xfId="1492"/>
    <cellStyle name="imf-one decimal 10" xfId="1493"/>
    <cellStyle name="imf-one decimal 10 2" xfId="1494"/>
    <cellStyle name="imf-one decimal 10 3" xfId="1495"/>
    <cellStyle name="imf-one decimal 10 4" xfId="1496"/>
    <cellStyle name="imf-one decimal 10 5" xfId="1497"/>
    <cellStyle name="imf-one decimal 11" xfId="1498"/>
    <cellStyle name="imf-one decimal 11 2" xfId="1499"/>
    <cellStyle name="imf-one decimal 11 3" xfId="1500"/>
    <cellStyle name="imf-one decimal 11 4" xfId="1501"/>
    <cellStyle name="imf-one decimal 11 5" xfId="1502"/>
    <cellStyle name="imf-one decimal 12" xfId="1503"/>
    <cellStyle name="imf-one decimal 12 2" xfId="1504"/>
    <cellStyle name="imf-one decimal 12 3" xfId="1505"/>
    <cellStyle name="imf-one decimal 12 4" xfId="1506"/>
    <cellStyle name="imf-one decimal 12 5" xfId="1507"/>
    <cellStyle name="imf-one decimal 13" xfId="1508"/>
    <cellStyle name="imf-one decimal 13 2" xfId="1509"/>
    <cellStyle name="imf-one decimal 13 3" xfId="1510"/>
    <cellStyle name="imf-one decimal 13 4" xfId="1511"/>
    <cellStyle name="imf-one decimal 13 5" xfId="1512"/>
    <cellStyle name="imf-one decimal 14" xfId="1513"/>
    <cellStyle name="imf-one decimal 14 2" xfId="1514"/>
    <cellStyle name="imf-one decimal 14 3" xfId="1515"/>
    <cellStyle name="imf-one decimal 14 4" xfId="1516"/>
    <cellStyle name="imf-one decimal 14 5" xfId="1517"/>
    <cellStyle name="imf-one decimal 15" xfId="1518"/>
    <cellStyle name="imf-one decimal 15 2" xfId="1519"/>
    <cellStyle name="imf-one decimal 15 3" xfId="1520"/>
    <cellStyle name="imf-one decimal 15 4" xfId="1521"/>
    <cellStyle name="imf-one decimal 15 5" xfId="1522"/>
    <cellStyle name="imf-one decimal 16" xfId="1523"/>
    <cellStyle name="imf-one decimal 16 2" xfId="1524"/>
    <cellStyle name="imf-one decimal 16 3" xfId="1525"/>
    <cellStyle name="imf-one decimal 16 4" xfId="1526"/>
    <cellStyle name="imf-one decimal 16 4 2" xfId="1527"/>
    <cellStyle name="imf-one decimal 16 5" xfId="1528"/>
    <cellStyle name="imf-one decimal 2" xfId="1529"/>
    <cellStyle name="imf-one decimal 2 2" xfId="1530"/>
    <cellStyle name="imf-one decimal 2 3" xfId="1531"/>
    <cellStyle name="imf-one decimal 2 4" xfId="1532"/>
    <cellStyle name="imf-one decimal 2 5" xfId="1533"/>
    <cellStyle name="imf-one decimal 3" xfId="1534"/>
    <cellStyle name="imf-one decimal 3 2" xfId="1535"/>
    <cellStyle name="imf-one decimal 3 3" xfId="1536"/>
    <cellStyle name="imf-one decimal 3 4" xfId="1537"/>
    <cellStyle name="imf-one decimal 3 5" xfId="1538"/>
    <cellStyle name="imf-one decimal 4" xfId="1539"/>
    <cellStyle name="imf-one decimal 4 2" xfId="1540"/>
    <cellStyle name="imf-one decimal 4 3" xfId="1541"/>
    <cellStyle name="imf-one decimal 4 4" xfId="1542"/>
    <cellStyle name="imf-one decimal 4 5" xfId="1543"/>
    <cellStyle name="imf-one decimal 5" xfId="1544"/>
    <cellStyle name="imf-one decimal 5 2" xfId="1545"/>
    <cellStyle name="imf-one decimal 5 3" xfId="1546"/>
    <cellStyle name="imf-one decimal 5 4" xfId="1547"/>
    <cellStyle name="imf-one decimal 5 5" xfId="1548"/>
    <cellStyle name="imf-one decimal 6" xfId="1549"/>
    <cellStyle name="imf-one decimal 6 2" xfId="1550"/>
    <cellStyle name="imf-one decimal 6 3" xfId="1551"/>
    <cellStyle name="imf-one decimal 6 4" xfId="1552"/>
    <cellStyle name="imf-one decimal 6 5" xfId="1553"/>
    <cellStyle name="imf-one decimal 7" xfId="1554"/>
    <cellStyle name="imf-one decimal 7 2" xfId="1555"/>
    <cellStyle name="imf-one decimal 7 3" xfId="1556"/>
    <cellStyle name="imf-one decimal 7 4" xfId="1557"/>
    <cellStyle name="imf-one decimal 7 5" xfId="1558"/>
    <cellStyle name="imf-one decimal 8" xfId="1559"/>
    <cellStyle name="imf-one decimal 8 2" xfId="1560"/>
    <cellStyle name="imf-one decimal 8 3" xfId="1561"/>
    <cellStyle name="imf-one decimal 8 4" xfId="1562"/>
    <cellStyle name="imf-one decimal 8 5" xfId="1563"/>
    <cellStyle name="imf-one decimal 9" xfId="1564"/>
    <cellStyle name="imf-one decimal 9 2" xfId="1565"/>
    <cellStyle name="imf-one decimal 9 3" xfId="1566"/>
    <cellStyle name="imf-one decimal 9 4" xfId="1567"/>
    <cellStyle name="imf-one decimal 9 5" xfId="1568"/>
    <cellStyle name="imf-zero decimal" xfId="1569"/>
    <cellStyle name="imf-zero decimal 10" xfId="1570"/>
    <cellStyle name="imf-zero decimal 10 2" xfId="1571"/>
    <cellStyle name="imf-zero decimal 10 3" xfId="1572"/>
    <cellStyle name="imf-zero decimal 10 4" xfId="1573"/>
    <cellStyle name="imf-zero decimal 10 5" xfId="1574"/>
    <cellStyle name="imf-zero decimal 11" xfId="1575"/>
    <cellStyle name="imf-zero decimal 11 2" xfId="1576"/>
    <cellStyle name="imf-zero decimal 11 3" xfId="1577"/>
    <cellStyle name="imf-zero decimal 11 4" xfId="1578"/>
    <cellStyle name="imf-zero decimal 11 5" xfId="1579"/>
    <cellStyle name="imf-zero decimal 12" xfId="1580"/>
    <cellStyle name="imf-zero decimal 12 2" xfId="1581"/>
    <cellStyle name="imf-zero decimal 12 3" xfId="1582"/>
    <cellStyle name="imf-zero decimal 12 4" xfId="1583"/>
    <cellStyle name="imf-zero decimal 12 5" xfId="1584"/>
    <cellStyle name="imf-zero decimal 13" xfId="1585"/>
    <cellStyle name="imf-zero decimal 13 2" xfId="1586"/>
    <cellStyle name="imf-zero decimal 13 3" xfId="1587"/>
    <cellStyle name="imf-zero decimal 13 4" xfId="1588"/>
    <cellStyle name="imf-zero decimal 13 5" xfId="1589"/>
    <cellStyle name="imf-zero decimal 14" xfId="1590"/>
    <cellStyle name="imf-zero decimal 14 2" xfId="1591"/>
    <cellStyle name="imf-zero decimal 14 3" xfId="1592"/>
    <cellStyle name="imf-zero decimal 14 4" xfId="1593"/>
    <cellStyle name="imf-zero decimal 14 5" xfId="1594"/>
    <cellStyle name="imf-zero decimal 15" xfId="1595"/>
    <cellStyle name="imf-zero decimal 15 2" xfId="1596"/>
    <cellStyle name="imf-zero decimal 15 3" xfId="1597"/>
    <cellStyle name="imf-zero decimal 15 4" xfId="1598"/>
    <cellStyle name="imf-zero decimal 15 5" xfId="1599"/>
    <cellStyle name="imf-zero decimal 16" xfId="1600"/>
    <cellStyle name="imf-zero decimal 16 2" xfId="1601"/>
    <cellStyle name="imf-zero decimal 16 3" xfId="1602"/>
    <cellStyle name="imf-zero decimal 16 4" xfId="1603"/>
    <cellStyle name="imf-zero decimal 16 4 2" xfId="1604"/>
    <cellStyle name="imf-zero decimal 16 5" xfId="1605"/>
    <cellStyle name="imf-zero decimal 2" xfId="1606"/>
    <cellStyle name="imf-zero decimal 2 2" xfId="1607"/>
    <cellStyle name="imf-zero decimal 2 3" xfId="1608"/>
    <cellStyle name="imf-zero decimal 2 4" xfId="1609"/>
    <cellStyle name="imf-zero decimal 2 5" xfId="1610"/>
    <cellStyle name="imf-zero decimal 3" xfId="1611"/>
    <cellStyle name="imf-zero decimal 3 2" xfId="1612"/>
    <cellStyle name="imf-zero decimal 3 3" xfId="1613"/>
    <cellStyle name="imf-zero decimal 3 4" xfId="1614"/>
    <cellStyle name="imf-zero decimal 3 5" xfId="1615"/>
    <cellStyle name="imf-zero decimal 4" xfId="1616"/>
    <cellStyle name="imf-zero decimal 4 2" xfId="1617"/>
    <cellStyle name="imf-zero decimal 4 3" xfId="1618"/>
    <cellStyle name="imf-zero decimal 4 4" xfId="1619"/>
    <cellStyle name="imf-zero decimal 4 5" xfId="1620"/>
    <cellStyle name="imf-zero decimal 5" xfId="1621"/>
    <cellStyle name="imf-zero decimal 5 2" xfId="1622"/>
    <cellStyle name="imf-zero decimal 5 3" xfId="1623"/>
    <cellStyle name="imf-zero decimal 5 4" xfId="1624"/>
    <cellStyle name="imf-zero decimal 5 5" xfId="1625"/>
    <cellStyle name="imf-zero decimal 6" xfId="1626"/>
    <cellStyle name="imf-zero decimal 6 2" xfId="1627"/>
    <cellStyle name="imf-zero decimal 6 3" xfId="1628"/>
    <cellStyle name="imf-zero decimal 6 4" xfId="1629"/>
    <cellStyle name="imf-zero decimal 6 5" xfId="1630"/>
    <cellStyle name="imf-zero decimal 7" xfId="1631"/>
    <cellStyle name="imf-zero decimal 7 2" xfId="1632"/>
    <cellStyle name="imf-zero decimal 7 3" xfId="1633"/>
    <cellStyle name="imf-zero decimal 7 4" xfId="1634"/>
    <cellStyle name="imf-zero decimal 7 5" xfId="1635"/>
    <cellStyle name="imf-zero decimal 8" xfId="1636"/>
    <cellStyle name="imf-zero decimal 8 2" xfId="1637"/>
    <cellStyle name="imf-zero decimal 8 3" xfId="1638"/>
    <cellStyle name="imf-zero decimal 8 4" xfId="1639"/>
    <cellStyle name="imf-zero decimal 8 5" xfId="1640"/>
    <cellStyle name="imf-zero decimal 9" xfId="1641"/>
    <cellStyle name="imf-zero decimal 9 2" xfId="1642"/>
    <cellStyle name="imf-zero decimal 9 3" xfId="1643"/>
    <cellStyle name="imf-zero decimal 9 4" xfId="1644"/>
    <cellStyle name="imf-zero decimal 9 5" xfId="1645"/>
    <cellStyle name="Incorrecto" xfId="1646"/>
    <cellStyle name="Input" xfId="1647"/>
    <cellStyle name="Linked Cell" xfId="1648"/>
    <cellStyle name="Comma" xfId="1649"/>
    <cellStyle name="Comma [0]" xfId="1650"/>
    <cellStyle name="Millares 2" xfId="1651"/>
    <cellStyle name="Millares 3" xfId="1652"/>
    <cellStyle name="Millares 3 2" xfId="1653"/>
    <cellStyle name="Currency" xfId="1654"/>
    <cellStyle name="Currency [0]" xfId="1655"/>
    <cellStyle name="Neutral" xfId="1656"/>
    <cellStyle name="Neutral 10" xfId="1657"/>
    <cellStyle name="Neutral 11" xfId="1658"/>
    <cellStyle name="Neutral 12" xfId="1659"/>
    <cellStyle name="Neutral 13" xfId="1660"/>
    <cellStyle name="Neutral 14" xfId="1661"/>
    <cellStyle name="Neutral 2" xfId="1662"/>
    <cellStyle name="Neutral 2 2" xfId="1663"/>
    <cellStyle name="Neutral 3" xfId="1664"/>
    <cellStyle name="Neutral 4" xfId="1665"/>
    <cellStyle name="Neutral 5" xfId="1666"/>
    <cellStyle name="Neutral 6" xfId="1667"/>
    <cellStyle name="Neutral 7" xfId="1668"/>
    <cellStyle name="Neutral 8" xfId="1669"/>
    <cellStyle name="Neutral 9" xfId="1670"/>
    <cellStyle name="Normal 10" xfId="1671"/>
    <cellStyle name="Normal 11" xfId="1672"/>
    <cellStyle name="Normal 12" xfId="1673"/>
    <cellStyle name="Normal 12 2" xfId="1674"/>
    <cellStyle name="Normal 12 2 2" xfId="1675"/>
    <cellStyle name="Normal 12 2 3" xfId="1676"/>
    <cellStyle name="Normal 12 2 4" xfId="1677"/>
    <cellStyle name="Normal 12 3" xfId="1678"/>
    <cellStyle name="Normal 12 3 2" xfId="1679"/>
    <cellStyle name="Normal 12 3 3" xfId="1680"/>
    <cellStyle name="Normal 12 3 4" xfId="1681"/>
    <cellStyle name="Normal 12 4" xfId="1682"/>
    <cellStyle name="Normal 12 4 2" xfId="1683"/>
    <cellStyle name="Normal 12 4 3" xfId="1684"/>
    <cellStyle name="Normal 12 4 4" xfId="1685"/>
    <cellStyle name="Normal 12 5" xfId="1686"/>
    <cellStyle name="Normal 12 6" xfId="1687"/>
    <cellStyle name="Normal 12 7" xfId="1688"/>
    <cellStyle name="Normal 12 8" xfId="1689"/>
    <cellStyle name="Normal 13" xfId="1690"/>
    <cellStyle name="Normal 13 2" xfId="1691"/>
    <cellStyle name="Normal 13 2 2" xfId="1692"/>
    <cellStyle name="Normal 13 2 3" xfId="1693"/>
    <cellStyle name="Normal 13 2 4" xfId="1694"/>
    <cellStyle name="Normal 13 3" xfId="1695"/>
    <cellStyle name="Normal 13 3 2" xfId="1696"/>
    <cellStyle name="Normal 13 3 3" xfId="1697"/>
    <cellStyle name="Normal 13 3 4" xfId="1698"/>
    <cellStyle name="Normal 13 4" xfId="1699"/>
    <cellStyle name="Normal 13 4 2" xfId="1700"/>
    <cellStyle name="Normal 13 4 3" xfId="1701"/>
    <cellStyle name="Normal 13 4 4" xfId="1702"/>
    <cellStyle name="Normal 13 5" xfId="1703"/>
    <cellStyle name="Normal 13 6" xfId="1704"/>
    <cellStyle name="Normal 13 7" xfId="1705"/>
    <cellStyle name="Normal 13 8" xfId="1706"/>
    <cellStyle name="Normal 14" xfId="1707"/>
    <cellStyle name="Normal 14 2" xfId="1708"/>
    <cellStyle name="Normal 14 2 2" xfId="1709"/>
    <cellStyle name="Normal 14 2 3" xfId="1710"/>
    <cellStyle name="Normal 14 2 4" xfId="1711"/>
    <cellStyle name="Normal 14 3" xfId="1712"/>
    <cellStyle name="Normal 14 3 2" xfId="1713"/>
    <cellStyle name="Normal 14 3 3" xfId="1714"/>
    <cellStyle name="Normal 14 3 4" xfId="1715"/>
    <cellStyle name="Normal 14 4" xfId="1716"/>
    <cellStyle name="Normal 14 4 2" xfId="1717"/>
    <cellStyle name="Normal 14 4 3" xfId="1718"/>
    <cellStyle name="Normal 14 4 4" xfId="1719"/>
    <cellStyle name="Normal 14 5" xfId="1720"/>
    <cellStyle name="Normal 14 6" xfId="1721"/>
    <cellStyle name="Normal 14 7" xfId="1722"/>
    <cellStyle name="Normal 14 8" xfId="1723"/>
    <cellStyle name="Normal 15" xfId="1724"/>
    <cellStyle name="Normal 15 2" xfId="1725"/>
    <cellStyle name="Normal 15 2 2" xfId="1726"/>
    <cellStyle name="Normal 15 2 3" xfId="1727"/>
    <cellStyle name="Normal 15 2 4" xfId="1728"/>
    <cellStyle name="Normal 15 3" xfId="1729"/>
    <cellStyle name="Normal 15 3 2" xfId="1730"/>
    <cellStyle name="Normal 15 3 3" xfId="1731"/>
    <cellStyle name="Normal 15 3 4" xfId="1732"/>
    <cellStyle name="Normal 15 4" xfId="1733"/>
    <cellStyle name="Normal 15 4 2" xfId="1734"/>
    <cellStyle name="Normal 15 4 3" xfId="1735"/>
    <cellStyle name="Normal 15 4 4" xfId="1736"/>
    <cellStyle name="Normal 15 5" xfId="1737"/>
    <cellStyle name="Normal 15 6" xfId="1738"/>
    <cellStyle name="Normal 15 7" xfId="1739"/>
    <cellStyle name="Normal 15 8" xfId="1740"/>
    <cellStyle name="Normal 16" xfId="1741"/>
    <cellStyle name="Normal 17" xfId="1742"/>
    <cellStyle name="Normal 18" xfId="1743"/>
    <cellStyle name="Normal 19" xfId="1744"/>
    <cellStyle name="Normal 2" xfId="1745"/>
    <cellStyle name="Normal 2 10" xfId="1746"/>
    <cellStyle name="Normal 2 10 2" xfId="1747"/>
    <cellStyle name="Normal 2 10 3" xfId="1748"/>
    <cellStyle name="Normal 2 10 4" xfId="1749"/>
    <cellStyle name="Normal 2 10 5" xfId="1750"/>
    <cellStyle name="Normal 2 11" xfId="1751"/>
    <cellStyle name="Normal 2 11 2" xfId="1752"/>
    <cellStyle name="Normal 2 11 3" xfId="1753"/>
    <cellStyle name="Normal 2 11 4" xfId="1754"/>
    <cellStyle name="Normal 2 11 5" xfId="1755"/>
    <cellStyle name="Normal 2 12" xfId="1756"/>
    <cellStyle name="Normal 2 12 2" xfId="1757"/>
    <cellStyle name="Normal 2 12 2 2" xfId="1758"/>
    <cellStyle name="Normal 2 12 2 3" xfId="1759"/>
    <cellStyle name="Normal 2 12 2 4" xfId="1760"/>
    <cellStyle name="Normal 2 12 2 5" xfId="1761"/>
    <cellStyle name="Normal 2 12 3" xfId="1762"/>
    <cellStyle name="Normal 2 12 3 2" xfId="1763"/>
    <cellStyle name="Normal 2 12 3 3" xfId="1764"/>
    <cellStyle name="Normal 2 12 3 4" xfId="1765"/>
    <cellStyle name="Normal 2 12 3 5" xfId="1766"/>
    <cellStyle name="Normal 2 12 4" xfId="1767"/>
    <cellStyle name="Normal 2 12 4 2" xfId="1768"/>
    <cellStyle name="Normal 2 12 4 3" xfId="1769"/>
    <cellStyle name="Normal 2 12 4 4" xfId="1770"/>
    <cellStyle name="Normal 2 12 4 5" xfId="1771"/>
    <cellStyle name="Normal 2 12 5" xfId="1772"/>
    <cellStyle name="Normal 2 12 5 2" xfId="1773"/>
    <cellStyle name="Normal 2 12 5 3" xfId="1774"/>
    <cellStyle name="Normal 2 12 5 4" xfId="1775"/>
    <cellStyle name="Normal 2 12 5 5" xfId="1776"/>
    <cellStyle name="Normal 2 12 6" xfId="1777"/>
    <cellStyle name="Normal 2 12 6 2" xfId="1778"/>
    <cellStyle name="Normal 2 12 6 3" xfId="1779"/>
    <cellStyle name="Normal 2 12 6 4" xfId="1780"/>
    <cellStyle name="Normal 2 12 6 4 2" xfId="1781"/>
    <cellStyle name="Normal 2 12 6 5" xfId="1782"/>
    <cellStyle name="Normal 2 13" xfId="1783"/>
    <cellStyle name="Normal 2 14" xfId="1784"/>
    <cellStyle name="Normal 2 2" xfId="1785"/>
    <cellStyle name="Normal 2 2 2" xfId="1786"/>
    <cellStyle name="Normal 2 2 2 2" xfId="1787"/>
    <cellStyle name="Normal 2 2 2 3" xfId="1788"/>
    <cellStyle name="Normal 2 2 2 4" xfId="1789"/>
    <cellStyle name="Normal 2 2 2 5" xfId="1790"/>
    <cellStyle name="Normal 2 2 3" xfId="1791"/>
    <cellStyle name="Normal 2 2 3 2" xfId="1792"/>
    <cellStyle name="Normal 2 2 3 3" xfId="1793"/>
    <cellStyle name="Normal 2 2 3 4" xfId="1794"/>
    <cellStyle name="Normal 2 2 3 5" xfId="1795"/>
    <cellStyle name="Normal 2 2 4" xfId="1796"/>
    <cellStyle name="Normal 2 2 4 2" xfId="1797"/>
    <cellStyle name="Normal 2 2 4 3" xfId="1798"/>
    <cellStyle name="Normal 2 2 4 4" xfId="1799"/>
    <cellStyle name="Normal 2 2 4 5" xfId="1800"/>
    <cellStyle name="Normal 2 2 5" xfId="1801"/>
    <cellStyle name="Normal 2 2 5 2" xfId="1802"/>
    <cellStyle name="Normal 2 2 5 3" xfId="1803"/>
    <cellStyle name="Normal 2 2 5 4" xfId="1804"/>
    <cellStyle name="Normal 2 2 5 5" xfId="1805"/>
    <cellStyle name="Normal 2 2 6" xfId="1806"/>
    <cellStyle name="Normal 2 2 6 2" xfId="1807"/>
    <cellStyle name="Normal 2 2 6 3" xfId="1808"/>
    <cellStyle name="Normal 2 2 6 4" xfId="1809"/>
    <cellStyle name="Normal 2 2 6 5" xfId="1810"/>
    <cellStyle name="Normal 2 2 7" xfId="1811"/>
    <cellStyle name="Normal 2 2 7 2" xfId="1812"/>
    <cellStyle name="Normal 2 2 7 3" xfId="1813"/>
    <cellStyle name="Normal 2 2 7 4" xfId="1814"/>
    <cellStyle name="Normal 2 2 7 5" xfId="1815"/>
    <cellStyle name="Normal 2 2 8" xfId="1816"/>
    <cellStyle name="Normal 2 2 8 2" xfId="1817"/>
    <cellStyle name="Normal 2 2 8 3" xfId="1818"/>
    <cellStyle name="Normal 2 2 8 4" xfId="1819"/>
    <cellStyle name="Normal 2 2 8 4 2" xfId="1820"/>
    <cellStyle name="Normal 2 2 8 5" xfId="1821"/>
    <cellStyle name="Normal 2 3" xfId="1822"/>
    <cellStyle name="Normal 2 3 2" xfId="1823"/>
    <cellStyle name="Normal 2 3 2 2" xfId="1824"/>
    <cellStyle name="Normal 2 3 2 3" xfId="1825"/>
    <cellStyle name="Normal 2 3 2 4" xfId="1826"/>
    <cellStyle name="Normal 2 3 2 5" xfId="1827"/>
    <cellStyle name="Normal 2 3 3" xfId="1828"/>
    <cellStyle name="Normal 2 3 3 2" xfId="1829"/>
    <cellStyle name="Normal 2 3 3 3" xfId="1830"/>
    <cellStyle name="Normal 2 3 3 4" xfId="1831"/>
    <cellStyle name="Normal 2 3 3 5" xfId="1832"/>
    <cellStyle name="Normal 2 3 4" xfId="1833"/>
    <cellStyle name="Normal 2 3 4 2" xfId="1834"/>
    <cellStyle name="Normal 2 3 4 3" xfId="1835"/>
    <cellStyle name="Normal 2 3 4 4" xfId="1836"/>
    <cellStyle name="Normal 2 3 4 5" xfId="1837"/>
    <cellStyle name="Normal 2 3 5" xfId="1838"/>
    <cellStyle name="Normal 2 3 5 2" xfId="1839"/>
    <cellStyle name="Normal 2 3 5 3" xfId="1840"/>
    <cellStyle name="Normal 2 3 5 4" xfId="1841"/>
    <cellStyle name="Normal 2 3 5 5" xfId="1842"/>
    <cellStyle name="Normal 2 3 6" xfId="1843"/>
    <cellStyle name="Normal 2 3 6 2" xfId="1844"/>
    <cellStyle name="Normal 2 3 6 3" xfId="1845"/>
    <cellStyle name="Normal 2 3 6 4" xfId="1846"/>
    <cellStyle name="Normal 2 3 6 5" xfId="1847"/>
    <cellStyle name="Normal 2 3 7" xfId="1848"/>
    <cellStyle name="Normal 2 3 7 2" xfId="1849"/>
    <cellStyle name="Normal 2 3 7 3" xfId="1850"/>
    <cellStyle name="Normal 2 3 7 4" xfId="1851"/>
    <cellStyle name="Normal 2 3 7 5" xfId="1852"/>
    <cellStyle name="Normal 2 3 8" xfId="1853"/>
    <cellStyle name="Normal 2 3 8 2" xfId="1854"/>
    <cellStyle name="Normal 2 3 8 3" xfId="1855"/>
    <cellStyle name="Normal 2 3 8 4" xfId="1856"/>
    <cellStyle name="Normal 2 3 8 4 2" xfId="1857"/>
    <cellStyle name="Normal 2 3 8 5" xfId="1858"/>
    <cellStyle name="Normal 2 4" xfId="1859"/>
    <cellStyle name="Normal 2 4 2" xfId="1860"/>
    <cellStyle name="Normal 2 4 3" xfId="1861"/>
    <cellStyle name="Normal 2 4 4" xfId="1862"/>
    <cellStyle name="Normal 2 4 5" xfId="1863"/>
    <cellStyle name="Normal 2 5" xfId="1864"/>
    <cellStyle name="Normal 2 5 2" xfId="1865"/>
    <cellStyle name="Normal 2 5 3" xfId="1866"/>
    <cellStyle name="Normal 2 5 4" xfId="1867"/>
    <cellStyle name="Normal 2 5 5" xfId="1868"/>
    <cellStyle name="Normal 2 6" xfId="1869"/>
    <cellStyle name="Normal 2 6 2" xfId="1870"/>
    <cellStyle name="Normal 2 6 3" xfId="1871"/>
    <cellStyle name="Normal 2 6 4" xfId="1872"/>
    <cellStyle name="Normal 2 6 5" xfId="1873"/>
    <cellStyle name="Normal 2 7" xfId="1874"/>
    <cellStyle name="Normal 2 7 2" xfId="1875"/>
    <cellStyle name="Normal 2 7 3" xfId="1876"/>
    <cellStyle name="Normal 2 7 4" xfId="1877"/>
    <cellStyle name="Normal 2 7 5" xfId="1878"/>
    <cellStyle name="Normal 2 8" xfId="1879"/>
    <cellStyle name="Normal 2 8 2" xfId="1880"/>
    <cellStyle name="Normal 2 8 3" xfId="1881"/>
    <cellStyle name="Normal 2 8 4" xfId="1882"/>
    <cellStyle name="Normal 2 8 5" xfId="1883"/>
    <cellStyle name="Normal 2 9" xfId="1884"/>
    <cellStyle name="Normal 2 9 2" xfId="1885"/>
    <cellStyle name="Normal 2 9 3" xfId="1886"/>
    <cellStyle name="Normal 2 9 4" xfId="1887"/>
    <cellStyle name="Normal 2 9 5" xfId="1888"/>
    <cellStyle name="Normal 20" xfId="1889"/>
    <cellStyle name="Normal 21" xfId="1890"/>
    <cellStyle name="Normal 21 2" xfId="1891"/>
    <cellStyle name="Normal 21 3" xfId="1892"/>
    <cellStyle name="Normal 22" xfId="1893"/>
    <cellStyle name="Normal 22 2" xfId="1894"/>
    <cellStyle name="Normal 23" xfId="1895"/>
    <cellStyle name="Normal 23 2" xfId="1896"/>
    <cellStyle name="Normal 3" xfId="1897"/>
    <cellStyle name="Normal 3 10" xfId="1898"/>
    <cellStyle name="Normal 3 10 2" xfId="1899"/>
    <cellStyle name="Normal 3 10 3" xfId="1900"/>
    <cellStyle name="Normal 3 10 4" xfId="1901"/>
    <cellStyle name="Normal 3 10 5" xfId="1902"/>
    <cellStyle name="Normal 3 11" xfId="1903"/>
    <cellStyle name="Normal 3 11 2" xfId="1904"/>
    <cellStyle name="Normal 3 11 3" xfId="1905"/>
    <cellStyle name="Normal 3 11 4" xfId="1906"/>
    <cellStyle name="Normal 3 11 5" xfId="1907"/>
    <cellStyle name="Normal 3 12" xfId="1908"/>
    <cellStyle name="Normal 3 12 2" xfId="1909"/>
    <cellStyle name="Normal 3 12 3" xfId="1910"/>
    <cellStyle name="Normal 3 12 4" xfId="1911"/>
    <cellStyle name="Normal 3 12 5" xfId="1912"/>
    <cellStyle name="Normal 3 13" xfId="1913"/>
    <cellStyle name="Normal 3 13 2" xfId="1914"/>
    <cellStyle name="Normal 3 13 3" xfId="1915"/>
    <cellStyle name="Normal 3 13 4" xfId="1916"/>
    <cellStyle name="Normal 3 13 5" xfId="1917"/>
    <cellStyle name="Normal 3 14" xfId="1918"/>
    <cellStyle name="Normal 3 14 2" xfId="1919"/>
    <cellStyle name="Normal 3 14 3" xfId="1920"/>
    <cellStyle name="Normal 3 14 4" xfId="1921"/>
    <cellStyle name="Normal 3 14 5" xfId="1922"/>
    <cellStyle name="Normal 3 15" xfId="1923"/>
    <cellStyle name="Normal 3 15 2" xfId="1924"/>
    <cellStyle name="Normal 3 15 3" xfId="1925"/>
    <cellStyle name="Normal 3 15 4" xfId="1926"/>
    <cellStyle name="Normal 3 15 5" xfId="1927"/>
    <cellStyle name="Normal 3 16" xfId="1928"/>
    <cellStyle name="Normal 3 16 2" xfId="1929"/>
    <cellStyle name="Normal 3 16 3" xfId="1930"/>
    <cellStyle name="Normal 3 16 4" xfId="1931"/>
    <cellStyle name="Normal 3 16 4 2" xfId="1932"/>
    <cellStyle name="Normal 3 16 5" xfId="1933"/>
    <cellStyle name="Normal 3 2" xfId="1934"/>
    <cellStyle name="Normal 3 2 2" xfId="1935"/>
    <cellStyle name="Normal 3 2 3" xfId="1936"/>
    <cellStyle name="Normal 3 2 4" xfId="1937"/>
    <cellStyle name="Normal 3 2 5" xfId="1938"/>
    <cellStyle name="Normal 3 3" xfId="1939"/>
    <cellStyle name="Normal 3 3 2" xfId="1940"/>
    <cellStyle name="Normal 3 3 3" xfId="1941"/>
    <cellStyle name="Normal 3 3 4" xfId="1942"/>
    <cellStyle name="Normal 3 3 5" xfId="1943"/>
    <cellStyle name="Normal 3 4" xfId="1944"/>
    <cellStyle name="Normal 3 4 2" xfId="1945"/>
    <cellStyle name="Normal 3 4 3" xfId="1946"/>
    <cellStyle name="Normal 3 4 4" xfId="1947"/>
    <cellStyle name="Normal 3 4 5" xfId="1948"/>
    <cellStyle name="Normal 3 5" xfId="1949"/>
    <cellStyle name="Normal 3 5 2" xfId="1950"/>
    <cellStyle name="Normal 3 5 3" xfId="1951"/>
    <cellStyle name="Normal 3 5 4" xfId="1952"/>
    <cellStyle name="Normal 3 5 5" xfId="1953"/>
    <cellStyle name="Normal 3 6" xfId="1954"/>
    <cellStyle name="Normal 3 6 2" xfId="1955"/>
    <cellStyle name="Normal 3 6 3" xfId="1956"/>
    <cellStyle name="Normal 3 6 4" xfId="1957"/>
    <cellStyle name="Normal 3 6 5" xfId="1958"/>
    <cellStyle name="Normal 3 7" xfId="1959"/>
    <cellStyle name="Normal 3 7 2" xfId="1960"/>
    <cellStyle name="Normal 3 7 3" xfId="1961"/>
    <cellStyle name="Normal 3 7 4" xfId="1962"/>
    <cellStyle name="Normal 3 7 5" xfId="1963"/>
    <cellStyle name="Normal 3 8" xfId="1964"/>
    <cellStyle name="Normal 3 8 2" xfId="1965"/>
    <cellStyle name="Normal 3 8 3" xfId="1966"/>
    <cellStyle name="Normal 3 8 4" xfId="1967"/>
    <cellStyle name="Normal 3 8 5" xfId="1968"/>
    <cellStyle name="Normal 3 9" xfId="1969"/>
    <cellStyle name="Normal 3 9 2" xfId="1970"/>
    <cellStyle name="Normal 3 9 3" xfId="1971"/>
    <cellStyle name="Normal 3 9 4" xfId="1972"/>
    <cellStyle name="Normal 3 9 5" xfId="1973"/>
    <cellStyle name="Normal 4" xfId="1974"/>
    <cellStyle name="Normal 4 10" xfId="1975"/>
    <cellStyle name="Normal 4 10 2" xfId="1976"/>
    <cellStyle name="Normal 4 10 3" xfId="1977"/>
    <cellStyle name="Normal 4 10 4" xfId="1978"/>
    <cellStyle name="Normal 4 10 5" xfId="1979"/>
    <cellStyle name="Normal 4 11" xfId="1980"/>
    <cellStyle name="Normal 4 11 2" xfId="1981"/>
    <cellStyle name="Normal 4 11 3" xfId="1982"/>
    <cellStyle name="Normal 4 11 4" xfId="1983"/>
    <cellStyle name="Normal 4 11 5" xfId="1984"/>
    <cellStyle name="Normal 4 12" xfId="1985"/>
    <cellStyle name="Normal 4 12 2" xfId="1986"/>
    <cellStyle name="Normal 4 12 3" xfId="1987"/>
    <cellStyle name="Normal 4 12 4" xfId="1988"/>
    <cellStyle name="Normal 4 12 5" xfId="1989"/>
    <cellStyle name="Normal 4 13" xfId="1990"/>
    <cellStyle name="Normal 4 13 2" xfId="1991"/>
    <cellStyle name="Normal 4 13 3" xfId="1992"/>
    <cellStyle name="Normal 4 13 4" xfId="1993"/>
    <cellStyle name="Normal 4 13 5" xfId="1994"/>
    <cellStyle name="Normal 4 14" xfId="1995"/>
    <cellStyle name="Normal 4 14 2" xfId="1996"/>
    <cellStyle name="Normal 4 14 3" xfId="1997"/>
    <cellStyle name="Normal 4 14 4" xfId="1998"/>
    <cellStyle name="Normal 4 14 5" xfId="1999"/>
    <cellStyle name="Normal 4 15" xfId="2000"/>
    <cellStyle name="Normal 4 15 2" xfId="2001"/>
    <cellStyle name="Normal 4 15 3" xfId="2002"/>
    <cellStyle name="Normal 4 15 4" xfId="2003"/>
    <cellStyle name="Normal 4 15 5" xfId="2004"/>
    <cellStyle name="Normal 4 16" xfId="2005"/>
    <cellStyle name="Normal 4 16 2" xfId="2006"/>
    <cellStyle name="Normal 4 16 3" xfId="2007"/>
    <cellStyle name="Normal 4 16 4" xfId="2008"/>
    <cellStyle name="Normal 4 16 4 2" xfId="2009"/>
    <cellStyle name="Normal 4 16 5" xfId="2010"/>
    <cellStyle name="Normal 4 2" xfId="2011"/>
    <cellStyle name="Normal 4 2 2" xfId="2012"/>
    <cellStyle name="Normal 4 2 3" xfId="2013"/>
    <cellStyle name="Normal 4 2 4" xfId="2014"/>
    <cellStyle name="Normal 4 2 5" xfId="2015"/>
    <cellStyle name="Normal 4 3" xfId="2016"/>
    <cellStyle name="Normal 4 3 2" xfId="2017"/>
    <cellStyle name="Normal 4 3 3" xfId="2018"/>
    <cellStyle name="Normal 4 3 4" xfId="2019"/>
    <cellStyle name="Normal 4 3 5" xfId="2020"/>
    <cellStyle name="Normal 4 4" xfId="2021"/>
    <cellStyle name="Normal 4 4 2" xfId="2022"/>
    <cellStyle name="Normal 4 4 3" xfId="2023"/>
    <cellStyle name="Normal 4 4 4" xfId="2024"/>
    <cellStyle name="Normal 4 4 5" xfId="2025"/>
    <cellStyle name="Normal 4 5" xfId="2026"/>
    <cellStyle name="Normal 4 5 2" xfId="2027"/>
    <cellStyle name="Normal 4 5 3" xfId="2028"/>
    <cellStyle name="Normal 4 5 4" xfId="2029"/>
    <cellStyle name="Normal 4 5 5" xfId="2030"/>
    <cellStyle name="Normal 4 6" xfId="2031"/>
    <cellStyle name="Normal 4 6 2" xfId="2032"/>
    <cellStyle name="Normal 4 6 3" xfId="2033"/>
    <cellStyle name="Normal 4 6 4" xfId="2034"/>
    <cellStyle name="Normal 4 6 5" xfId="2035"/>
    <cellStyle name="Normal 4 7" xfId="2036"/>
    <cellStyle name="Normal 4 7 2" xfId="2037"/>
    <cellStyle name="Normal 4 7 3" xfId="2038"/>
    <cellStyle name="Normal 4 7 4" xfId="2039"/>
    <cellStyle name="Normal 4 7 5" xfId="2040"/>
    <cellStyle name="Normal 4 8" xfId="2041"/>
    <cellStyle name="Normal 4 8 2" xfId="2042"/>
    <cellStyle name="Normal 4 8 3" xfId="2043"/>
    <cellStyle name="Normal 4 8 4" xfId="2044"/>
    <cellStyle name="Normal 4 8 5" xfId="2045"/>
    <cellStyle name="Normal 4 9" xfId="2046"/>
    <cellStyle name="Normal 4 9 2" xfId="2047"/>
    <cellStyle name="Normal 4 9 3" xfId="2048"/>
    <cellStyle name="Normal 4 9 4" xfId="2049"/>
    <cellStyle name="Normal 4 9 5" xfId="2050"/>
    <cellStyle name="Normal 5" xfId="2051"/>
    <cellStyle name="Normal 5 10" xfId="2052"/>
    <cellStyle name="Normal 5 10 2" xfId="2053"/>
    <cellStyle name="Normal 5 10 3" xfId="2054"/>
    <cellStyle name="Normal 5 10 4" xfId="2055"/>
    <cellStyle name="Normal 5 10 5" xfId="2056"/>
    <cellStyle name="Normal 5 11" xfId="2057"/>
    <cellStyle name="Normal 5 11 2" xfId="2058"/>
    <cellStyle name="Normal 5 11 3" xfId="2059"/>
    <cellStyle name="Normal 5 11 4" xfId="2060"/>
    <cellStyle name="Normal 5 11 5" xfId="2061"/>
    <cellStyle name="Normal 5 12" xfId="2062"/>
    <cellStyle name="Normal 5 12 2" xfId="2063"/>
    <cellStyle name="Normal 5 12 3" xfId="2064"/>
    <cellStyle name="Normal 5 12 4" xfId="2065"/>
    <cellStyle name="Normal 5 12 5" xfId="2066"/>
    <cellStyle name="Normal 5 13" xfId="2067"/>
    <cellStyle name="Normal 5 13 2" xfId="2068"/>
    <cellStyle name="Normal 5 13 3" xfId="2069"/>
    <cellStyle name="Normal 5 13 4" xfId="2070"/>
    <cellStyle name="Normal 5 13 5" xfId="2071"/>
    <cellStyle name="Normal 5 14" xfId="2072"/>
    <cellStyle name="Normal 5 14 2" xfId="2073"/>
    <cellStyle name="Normal 5 14 3" xfId="2074"/>
    <cellStyle name="Normal 5 14 4" xfId="2075"/>
    <cellStyle name="Normal 5 14 5" xfId="2076"/>
    <cellStyle name="Normal 5 15" xfId="2077"/>
    <cellStyle name="Normal 5 15 2" xfId="2078"/>
    <cellStyle name="Normal 5 15 3" xfId="2079"/>
    <cellStyle name="Normal 5 15 4" xfId="2080"/>
    <cellStyle name="Normal 5 15 5" xfId="2081"/>
    <cellStyle name="Normal 5 16" xfId="2082"/>
    <cellStyle name="Normal 5 16 2" xfId="2083"/>
    <cellStyle name="Normal 5 16 3" xfId="2084"/>
    <cellStyle name="Normal 5 16 4" xfId="2085"/>
    <cellStyle name="Normal 5 16 4 2" xfId="2086"/>
    <cellStyle name="Normal 5 16 5" xfId="2087"/>
    <cellStyle name="Normal 5 2" xfId="2088"/>
    <cellStyle name="Normal 5 2 2" xfId="2089"/>
    <cellStyle name="Normal 5 2 3" xfId="2090"/>
    <cellStyle name="Normal 5 2 4" xfId="2091"/>
    <cellStyle name="Normal 5 2 5" xfId="2092"/>
    <cellStyle name="Normal 5 3" xfId="2093"/>
    <cellStyle name="Normal 5 3 2" xfId="2094"/>
    <cellStyle name="Normal 5 3 3" xfId="2095"/>
    <cellStyle name="Normal 5 3 4" xfId="2096"/>
    <cellStyle name="Normal 5 3 5" xfId="2097"/>
    <cellStyle name="Normal 5 4" xfId="2098"/>
    <cellStyle name="Normal 5 4 2" xfId="2099"/>
    <cellStyle name="Normal 5 4 3" xfId="2100"/>
    <cellStyle name="Normal 5 4 4" xfId="2101"/>
    <cellStyle name="Normal 5 4 5" xfId="2102"/>
    <cellStyle name="Normal 5 5" xfId="2103"/>
    <cellStyle name="Normal 5 5 2" xfId="2104"/>
    <cellStyle name="Normal 5 5 3" xfId="2105"/>
    <cellStyle name="Normal 5 5 4" xfId="2106"/>
    <cellStyle name="Normal 5 5 5" xfId="2107"/>
    <cellStyle name="Normal 5 6" xfId="2108"/>
    <cellStyle name="Normal 5 6 2" xfId="2109"/>
    <cellStyle name="Normal 5 6 3" xfId="2110"/>
    <cellStyle name="Normal 5 6 4" xfId="2111"/>
    <cellStyle name="Normal 5 6 5" xfId="2112"/>
    <cellStyle name="Normal 5 7" xfId="2113"/>
    <cellStyle name="Normal 5 7 2" xfId="2114"/>
    <cellStyle name="Normal 5 7 3" xfId="2115"/>
    <cellStyle name="Normal 5 7 4" xfId="2116"/>
    <cellStyle name="Normal 5 7 5" xfId="2117"/>
    <cellStyle name="Normal 5 8" xfId="2118"/>
    <cellStyle name="Normal 5 8 2" xfId="2119"/>
    <cellStyle name="Normal 5 8 3" xfId="2120"/>
    <cellStyle name="Normal 5 8 4" xfId="2121"/>
    <cellStyle name="Normal 5 8 5" xfId="2122"/>
    <cellStyle name="Normal 5 9" xfId="2123"/>
    <cellStyle name="Normal 5 9 2" xfId="2124"/>
    <cellStyle name="Normal 5 9 3" xfId="2125"/>
    <cellStyle name="Normal 5 9 4" xfId="2126"/>
    <cellStyle name="Normal 5 9 5" xfId="2127"/>
    <cellStyle name="Normal 6" xfId="2128"/>
    <cellStyle name="Normal 6 10" xfId="2129"/>
    <cellStyle name="Normal 6 10 2" xfId="2130"/>
    <cellStyle name="Normal 6 10 3" xfId="2131"/>
    <cellStyle name="Normal 6 10 4" xfId="2132"/>
    <cellStyle name="Normal 6 10 5" xfId="2133"/>
    <cellStyle name="Normal 6 11" xfId="2134"/>
    <cellStyle name="Normal 6 11 2" xfId="2135"/>
    <cellStyle name="Normal 6 11 3" xfId="2136"/>
    <cellStyle name="Normal 6 11 4" xfId="2137"/>
    <cellStyle name="Normal 6 11 5" xfId="2138"/>
    <cellStyle name="Normal 6 12" xfId="2139"/>
    <cellStyle name="Normal 6 12 2" xfId="2140"/>
    <cellStyle name="Normal 6 12 3" xfId="2141"/>
    <cellStyle name="Normal 6 12 4" xfId="2142"/>
    <cellStyle name="Normal 6 12 5" xfId="2143"/>
    <cellStyle name="Normal 6 13" xfId="2144"/>
    <cellStyle name="Normal 6 13 2" xfId="2145"/>
    <cellStyle name="Normal 6 13 3" xfId="2146"/>
    <cellStyle name="Normal 6 13 4" xfId="2147"/>
    <cellStyle name="Normal 6 13 5" xfId="2148"/>
    <cellStyle name="Normal 6 14" xfId="2149"/>
    <cellStyle name="Normal 6 14 2" xfId="2150"/>
    <cellStyle name="Normal 6 14 3" xfId="2151"/>
    <cellStyle name="Normal 6 14 4" xfId="2152"/>
    <cellStyle name="Normal 6 14 5" xfId="2153"/>
    <cellStyle name="Normal 6 15" xfId="2154"/>
    <cellStyle name="Normal 6 15 2" xfId="2155"/>
    <cellStyle name="Normal 6 15 3" xfId="2156"/>
    <cellStyle name="Normal 6 15 4" xfId="2157"/>
    <cellStyle name="Normal 6 15 5" xfId="2158"/>
    <cellStyle name="Normal 6 16" xfId="2159"/>
    <cellStyle name="Normal 6 16 2" xfId="2160"/>
    <cellStyle name="Normal 6 16 3" xfId="2161"/>
    <cellStyle name="Normal 6 16 4" xfId="2162"/>
    <cellStyle name="Normal 6 16 4 2" xfId="2163"/>
    <cellStyle name="Normal 6 16 5" xfId="2164"/>
    <cellStyle name="Normal 6 2" xfId="2165"/>
    <cellStyle name="Normal 6 2 2" xfId="2166"/>
    <cellStyle name="Normal 6 2 3" xfId="2167"/>
    <cellStyle name="Normal 6 2 4" xfId="2168"/>
    <cellStyle name="Normal 6 2 5" xfId="2169"/>
    <cellStyle name="Normal 6 3" xfId="2170"/>
    <cellStyle name="Normal 6 3 2" xfId="2171"/>
    <cellStyle name="Normal 6 3 3" xfId="2172"/>
    <cellStyle name="Normal 6 3 4" xfId="2173"/>
    <cellStyle name="Normal 6 3 5" xfId="2174"/>
    <cellStyle name="Normal 6 4" xfId="2175"/>
    <cellStyle name="Normal 6 4 2" xfId="2176"/>
    <cellStyle name="Normal 6 4 3" xfId="2177"/>
    <cellStyle name="Normal 6 4 4" xfId="2178"/>
    <cellStyle name="Normal 6 4 5" xfId="2179"/>
    <cellStyle name="Normal 6 5" xfId="2180"/>
    <cellStyle name="Normal 6 5 2" xfId="2181"/>
    <cellStyle name="Normal 6 5 3" xfId="2182"/>
    <cellStyle name="Normal 6 5 4" xfId="2183"/>
    <cellStyle name="Normal 6 5 5" xfId="2184"/>
    <cellStyle name="Normal 6 6" xfId="2185"/>
    <cellStyle name="Normal 6 6 2" xfId="2186"/>
    <cellStyle name="Normal 6 6 3" xfId="2187"/>
    <cellStyle name="Normal 6 6 4" xfId="2188"/>
    <cellStyle name="Normal 6 6 5" xfId="2189"/>
    <cellStyle name="Normal 6 7" xfId="2190"/>
    <cellStyle name="Normal 6 7 2" xfId="2191"/>
    <cellStyle name="Normal 6 7 3" xfId="2192"/>
    <cellStyle name="Normal 6 7 4" xfId="2193"/>
    <cellStyle name="Normal 6 7 5" xfId="2194"/>
    <cellStyle name="Normal 6 8" xfId="2195"/>
    <cellStyle name="Normal 6 8 2" xfId="2196"/>
    <cellStyle name="Normal 6 8 3" xfId="2197"/>
    <cellStyle name="Normal 6 8 4" xfId="2198"/>
    <cellStyle name="Normal 6 8 5" xfId="2199"/>
    <cellStyle name="Normal 6 9" xfId="2200"/>
    <cellStyle name="Normal 6 9 2" xfId="2201"/>
    <cellStyle name="Normal 6 9 3" xfId="2202"/>
    <cellStyle name="Normal 6 9 4" xfId="2203"/>
    <cellStyle name="Normal 6 9 5" xfId="2204"/>
    <cellStyle name="Normal 7" xfId="2205"/>
    <cellStyle name="Normal 7 10" xfId="2206"/>
    <cellStyle name="Normal 7 10 2" xfId="2207"/>
    <cellStyle name="Normal 7 10 3" xfId="2208"/>
    <cellStyle name="Normal 7 10 4" xfId="2209"/>
    <cellStyle name="Normal 7 10 5" xfId="2210"/>
    <cellStyle name="Normal 7 11" xfId="2211"/>
    <cellStyle name="Normal 7 11 2" xfId="2212"/>
    <cellStyle name="Normal 7 11 3" xfId="2213"/>
    <cellStyle name="Normal 7 11 4" xfId="2214"/>
    <cellStyle name="Normal 7 11 5" xfId="2215"/>
    <cellStyle name="Normal 7 12" xfId="2216"/>
    <cellStyle name="Normal 7 12 2" xfId="2217"/>
    <cellStyle name="Normal 7 12 3" xfId="2218"/>
    <cellStyle name="Normal 7 12 4" xfId="2219"/>
    <cellStyle name="Normal 7 12 5" xfId="2220"/>
    <cellStyle name="Normal 7 13" xfId="2221"/>
    <cellStyle name="Normal 7 13 2" xfId="2222"/>
    <cellStyle name="Normal 7 13 3" xfId="2223"/>
    <cellStyle name="Normal 7 13 4" xfId="2224"/>
    <cellStyle name="Normal 7 13 5" xfId="2225"/>
    <cellStyle name="Normal 7 14" xfId="2226"/>
    <cellStyle name="Normal 7 14 2" xfId="2227"/>
    <cellStyle name="Normal 7 14 3" xfId="2228"/>
    <cellStyle name="Normal 7 14 4" xfId="2229"/>
    <cellStyle name="Normal 7 14 5" xfId="2230"/>
    <cellStyle name="Normal 7 15" xfId="2231"/>
    <cellStyle name="Normal 7 15 2" xfId="2232"/>
    <cellStyle name="Normal 7 15 3" xfId="2233"/>
    <cellStyle name="Normal 7 15 4" xfId="2234"/>
    <cellStyle name="Normal 7 15 5" xfId="2235"/>
    <cellStyle name="Normal 7 16" xfId="2236"/>
    <cellStyle name="Normal 7 16 2" xfId="2237"/>
    <cellStyle name="Normal 7 16 3" xfId="2238"/>
    <cellStyle name="Normal 7 16 4" xfId="2239"/>
    <cellStyle name="Normal 7 16 4 2" xfId="2240"/>
    <cellStyle name="Normal 7 16 5" xfId="2241"/>
    <cellStyle name="Normal 7 2" xfId="2242"/>
    <cellStyle name="Normal 7 2 2" xfId="2243"/>
    <cellStyle name="Normal 7 2 3" xfId="2244"/>
    <cellStyle name="Normal 7 2 4" xfId="2245"/>
    <cellStyle name="Normal 7 2 5" xfId="2246"/>
    <cellStyle name="Normal 7 3" xfId="2247"/>
    <cellStyle name="Normal 7 3 2" xfId="2248"/>
    <cellStyle name="Normal 7 3 3" xfId="2249"/>
    <cellStyle name="Normal 7 3 4" xfId="2250"/>
    <cellStyle name="Normal 7 3 5" xfId="2251"/>
    <cellStyle name="Normal 7 4" xfId="2252"/>
    <cellStyle name="Normal 7 4 2" xfId="2253"/>
    <cellStyle name="Normal 7 4 3" xfId="2254"/>
    <cellStyle name="Normal 7 4 4" xfId="2255"/>
    <cellStyle name="Normal 7 4 5" xfId="2256"/>
    <cellStyle name="Normal 7 5" xfId="2257"/>
    <cellStyle name="Normal 7 5 2" xfId="2258"/>
    <cellStyle name="Normal 7 5 3" xfId="2259"/>
    <cellStyle name="Normal 7 5 4" xfId="2260"/>
    <cellStyle name="Normal 7 5 5" xfId="2261"/>
    <cellStyle name="Normal 7 6" xfId="2262"/>
    <cellStyle name="Normal 7 6 2" xfId="2263"/>
    <cellStyle name="Normal 7 6 3" xfId="2264"/>
    <cellStyle name="Normal 7 6 4" xfId="2265"/>
    <cellStyle name="Normal 7 6 5" xfId="2266"/>
    <cellStyle name="Normal 7 7" xfId="2267"/>
    <cellStyle name="Normal 7 7 2" xfId="2268"/>
    <cellStyle name="Normal 7 7 3" xfId="2269"/>
    <cellStyle name="Normal 7 7 4" xfId="2270"/>
    <cellStyle name="Normal 7 7 5" xfId="2271"/>
    <cellStyle name="Normal 7 8" xfId="2272"/>
    <cellStyle name="Normal 7 8 2" xfId="2273"/>
    <cellStyle name="Normal 7 8 3" xfId="2274"/>
    <cellStyle name="Normal 7 8 4" xfId="2275"/>
    <cellStyle name="Normal 7 8 5" xfId="2276"/>
    <cellStyle name="Normal 7 9" xfId="2277"/>
    <cellStyle name="Normal 7 9 2" xfId="2278"/>
    <cellStyle name="Normal 7 9 3" xfId="2279"/>
    <cellStyle name="Normal 7 9 4" xfId="2280"/>
    <cellStyle name="Normal 7 9 5" xfId="2281"/>
    <cellStyle name="Normal 8" xfId="2282"/>
    <cellStyle name="Normal 8 10" xfId="2283"/>
    <cellStyle name="Normal 8 10 2" xfId="2284"/>
    <cellStyle name="Normal 8 10 3" xfId="2285"/>
    <cellStyle name="Normal 8 10 4" xfId="2286"/>
    <cellStyle name="Normal 8 10 5" xfId="2287"/>
    <cellStyle name="Normal 8 11" xfId="2288"/>
    <cellStyle name="Normal 8 11 2" xfId="2289"/>
    <cellStyle name="Normal 8 11 3" xfId="2290"/>
    <cellStyle name="Normal 8 11 4" xfId="2291"/>
    <cellStyle name="Normal 8 11 5" xfId="2292"/>
    <cellStyle name="Normal 8 12" xfId="2293"/>
    <cellStyle name="Normal 8 12 2" xfId="2294"/>
    <cellStyle name="Normal 8 12 3" xfId="2295"/>
    <cellStyle name="Normal 8 12 4" xfId="2296"/>
    <cellStyle name="Normal 8 12 5" xfId="2297"/>
    <cellStyle name="Normal 8 13" xfId="2298"/>
    <cellStyle name="Normal 8 13 2" xfId="2299"/>
    <cellStyle name="Normal 8 13 3" xfId="2300"/>
    <cellStyle name="Normal 8 13 4" xfId="2301"/>
    <cellStyle name="Normal 8 13 5" xfId="2302"/>
    <cellStyle name="Normal 8 14" xfId="2303"/>
    <cellStyle name="Normal 8 14 2" xfId="2304"/>
    <cellStyle name="Normal 8 14 3" xfId="2305"/>
    <cellStyle name="Normal 8 14 4" xfId="2306"/>
    <cellStyle name="Normal 8 14 5" xfId="2307"/>
    <cellStyle name="Normal 8 15" xfId="2308"/>
    <cellStyle name="Normal 8 15 2" xfId="2309"/>
    <cellStyle name="Normal 8 15 3" xfId="2310"/>
    <cellStyle name="Normal 8 15 4" xfId="2311"/>
    <cellStyle name="Normal 8 15 5" xfId="2312"/>
    <cellStyle name="Normal 8 16" xfId="2313"/>
    <cellStyle name="Normal 8 16 2" xfId="2314"/>
    <cellStyle name="Normal 8 16 3" xfId="2315"/>
    <cellStyle name="Normal 8 16 4" xfId="2316"/>
    <cellStyle name="Normal 8 16 4 2" xfId="2317"/>
    <cellStyle name="Normal 8 16 5" xfId="2318"/>
    <cellStyle name="Normal 8 2" xfId="2319"/>
    <cellStyle name="Normal 8 2 2" xfId="2320"/>
    <cellStyle name="Normal 8 2 3" xfId="2321"/>
    <cellStyle name="Normal 8 2 4" xfId="2322"/>
    <cellStyle name="Normal 8 2 5" xfId="2323"/>
    <cellStyle name="Normal 8 3" xfId="2324"/>
    <cellStyle name="Normal 8 3 2" xfId="2325"/>
    <cellStyle name="Normal 8 3 3" xfId="2326"/>
    <cellStyle name="Normal 8 3 4" xfId="2327"/>
    <cellStyle name="Normal 8 3 5" xfId="2328"/>
    <cellStyle name="Normal 8 4" xfId="2329"/>
    <cellStyle name="Normal 8 4 2" xfId="2330"/>
    <cellStyle name="Normal 8 4 3" xfId="2331"/>
    <cellStyle name="Normal 8 4 4" xfId="2332"/>
    <cellStyle name="Normal 8 4 5" xfId="2333"/>
    <cellStyle name="Normal 8 5" xfId="2334"/>
    <cellStyle name="Normal 8 5 2" xfId="2335"/>
    <cellStyle name="Normal 8 5 3" xfId="2336"/>
    <cellStyle name="Normal 8 5 4" xfId="2337"/>
    <cellStyle name="Normal 8 5 5" xfId="2338"/>
    <cellStyle name="Normal 8 6" xfId="2339"/>
    <cellStyle name="Normal 8 6 2" xfId="2340"/>
    <cellStyle name="Normal 8 6 3" xfId="2341"/>
    <cellStyle name="Normal 8 6 4" xfId="2342"/>
    <cellStyle name="Normal 8 6 5" xfId="2343"/>
    <cellStyle name="Normal 8 7" xfId="2344"/>
    <cellStyle name="Normal 8 7 2" xfId="2345"/>
    <cellStyle name="Normal 8 7 3" xfId="2346"/>
    <cellStyle name="Normal 8 7 4" xfId="2347"/>
    <cellStyle name="Normal 8 7 5" xfId="2348"/>
    <cellStyle name="Normal 8 8" xfId="2349"/>
    <cellStyle name="Normal 8 8 2" xfId="2350"/>
    <cellStyle name="Normal 8 8 3" xfId="2351"/>
    <cellStyle name="Normal 8 8 4" xfId="2352"/>
    <cellStyle name="Normal 8 8 5" xfId="2353"/>
    <cellStyle name="Normal 8 9" xfId="2354"/>
    <cellStyle name="Normal 8 9 2" xfId="2355"/>
    <cellStyle name="Normal 8 9 3" xfId="2356"/>
    <cellStyle name="Normal 8 9 4" xfId="2357"/>
    <cellStyle name="Normal 8 9 5" xfId="2358"/>
    <cellStyle name="Normal 9" xfId="2359"/>
    <cellStyle name="Normal 9 2" xfId="2360"/>
    <cellStyle name="Normal 9 2 2" xfId="2361"/>
    <cellStyle name="Normal 9 2 3" xfId="2362"/>
    <cellStyle name="Normal 9 2 4" xfId="2363"/>
    <cellStyle name="Normal 9 2 5" xfId="2364"/>
    <cellStyle name="Normal 9 3" xfId="2365"/>
    <cellStyle name="Normal 9 3 2" xfId="2366"/>
    <cellStyle name="Normal 9 3 3" xfId="2367"/>
    <cellStyle name="Normal 9 3 4" xfId="2368"/>
    <cellStyle name="Normal 9 3 5" xfId="2369"/>
    <cellStyle name="Normal 9 4" xfId="2370"/>
    <cellStyle name="Normal 9 4 2" xfId="2371"/>
    <cellStyle name="Notas" xfId="2372"/>
    <cellStyle name="Note" xfId="2373"/>
    <cellStyle name="Note 10" xfId="2374"/>
    <cellStyle name="Note 10 2" xfId="2375"/>
    <cellStyle name="Note 10 3" xfId="2376"/>
    <cellStyle name="Note 10 4" xfId="2377"/>
    <cellStyle name="Note 10 5" xfId="2378"/>
    <cellStyle name="Note 11" xfId="2379"/>
    <cellStyle name="Note 11 2" xfId="2380"/>
    <cellStyle name="Note 11 3" xfId="2381"/>
    <cellStyle name="Note 11 4" xfId="2382"/>
    <cellStyle name="Note 11 5" xfId="2383"/>
    <cellStyle name="Note 12" xfId="2384"/>
    <cellStyle name="Note 12 2" xfId="2385"/>
    <cellStyle name="Note 12 3" xfId="2386"/>
    <cellStyle name="Note 12 4" xfId="2387"/>
    <cellStyle name="Note 12 5" xfId="2388"/>
    <cellStyle name="Note 13" xfId="2389"/>
    <cellStyle name="Note 13 2" xfId="2390"/>
    <cellStyle name="Note 13 3" xfId="2391"/>
    <cellStyle name="Note 13 4" xfId="2392"/>
    <cellStyle name="Note 13 5" xfId="2393"/>
    <cellStyle name="Note 14" xfId="2394"/>
    <cellStyle name="Note 14 2" xfId="2395"/>
    <cellStyle name="Note 14 3" xfId="2396"/>
    <cellStyle name="Note 14 4" xfId="2397"/>
    <cellStyle name="Note 14 5" xfId="2398"/>
    <cellStyle name="Note 15" xfId="2399"/>
    <cellStyle name="Note 15 2" xfId="2400"/>
    <cellStyle name="Note 15 3" xfId="2401"/>
    <cellStyle name="Note 15 4" xfId="2402"/>
    <cellStyle name="Note 15 5" xfId="2403"/>
    <cellStyle name="Note 16" xfId="2404"/>
    <cellStyle name="Note 16 2" xfId="2405"/>
    <cellStyle name="Note 16 3" xfId="2406"/>
    <cellStyle name="Note 16 4" xfId="2407"/>
    <cellStyle name="Note 16 4 2" xfId="2408"/>
    <cellStyle name="Note 16 5" xfId="2409"/>
    <cellStyle name="Note 2" xfId="2410"/>
    <cellStyle name="Note 2 2" xfId="2411"/>
    <cellStyle name="Note 2 3" xfId="2412"/>
    <cellStyle name="Note 2 4" xfId="2413"/>
    <cellStyle name="Note 2 5" xfId="2414"/>
    <cellStyle name="Note 3" xfId="2415"/>
    <cellStyle name="Note 3 2" xfId="2416"/>
    <cellStyle name="Note 3 3" xfId="2417"/>
    <cellStyle name="Note 3 4" xfId="2418"/>
    <cellStyle name="Note 3 5" xfId="2419"/>
    <cellStyle name="Note 4" xfId="2420"/>
    <cellStyle name="Note 4 2" xfId="2421"/>
    <cellStyle name="Note 4 3" xfId="2422"/>
    <cellStyle name="Note 4 4" xfId="2423"/>
    <cellStyle name="Note 4 5" xfId="2424"/>
    <cellStyle name="Note 5" xfId="2425"/>
    <cellStyle name="Note 5 2" xfId="2426"/>
    <cellStyle name="Note 5 3" xfId="2427"/>
    <cellStyle name="Note 5 4" xfId="2428"/>
    <cellStyle name="Note 5 5" xfId="2429"/>
    <cellStyle name="Note 6" xfId="2430"/>
    <cellStyle name="Note 6 2" xfId="2431"/>
    <cellStyle name="Note 6 3" xfId="2432"/>
    <cellStyle name="Note 6 4" xfId="2433"/>
    <cellStyle name="Note 6 5" xfId="2434"/>
    <cellStyle name="Note 7" xfId="2435"/>
    <cellStyle name="Note 7 2" xfId="2436"/>
    <cellStyle name="Note 7 3" xfId="2437"/>
    <cellStyle name="Note 7 4" xfId="2438"/>
    <cellStyle name="Note 7 5" xfId="2439"/>
    <cellStyle name="Note 8" xfId="2440"/>
    <cellStyle name="Note 8 2" xfId="2441"/>
    <cellStyle name="Note 8 3" xfId="2442"/>
    <cellStyle name="Note 8 4" xfId="2443"/>
    <cellStyle name="Note 8 5" xfId="2444"/>
    <cellStyle name="Note 9" xfId="2445"/>
    <cellStyle name="Note 9 2" xfId="2446"/>
    <cellStyle name="Note 9 3" xfId="2447"/>
    <cellStyle name="Note 9 4" xfId="2448"/>
    <cellStyle name="Note 9 5" xfId="2449"/>
    <cellStyle name="Output" xfId="2450"/>
    <cellStyle name="percentage difference" xfId="2451"/>
    <cellStyle name="percentage difference 10" xfId="2452"/>
    <cellStyle name="percentage difference 10 2" xfId="2453"/>
    <cellStyle name="percentage difference 10 3" xfId="2454"/>
    <cellStyle name="percentage difference 10 4" xfId="2455"/>
    <cellStyle name="percentage difference 10 5" xfId="2456"/>
    <cellStyle name="percentage difference 11" xfId="2457"/>
    <cellStyle name="percentage difference 11 2" xfId="2458"/>
    <cellStyle name="percentage difference 11 3" xfId="2459"/>
    <cellStyle name="percentage difference 11 4" xfId="2460"/>
    <cellStyle name="percentage difference 11 5" xfId="2461"/>
    <cellStyle name="percentage difference 12" xfId="2462"/>
    <cellStyle name="percentage difference 12 2" xfId="2463"/>
    <cellStyle name="percentage difference 12 3" xfId="2464"/>
    <cellStyle name="percentage difference 12 4" xfId="2465"/>
    <cellStyle name="percentage difference 12 5" xfId="2466"/>
    <cellStyle name="percentage difference 13" xfId="2467"/>
    <cellStyle name="percentage difference 13 2" xfId="2468"/>
    <cellStyle name="percentage difference 13 3" xfId="2469"/>
    <cellStyle name="percentage difference 13 4" xfId="2470"/>
    <cellStyle name="percentage difference 13 5" xfId="2471"/>
    <cellStyle name="percentage difference 14" xfId="2472"/>
    <cellStyle name="percentage difference 14 2" xfId="2473"/>
    <cellStyle name="percentage difference 14 3" xfId="2474"/>
    <cellStyle name="percentage difference 14 4" xfId="2475"/>
    <cellStyle name="percentage difference 14 5" xfId="2476"/>
    <cellStyle name="percentage difference 15" xfId="2477"/>
    <cellStyle name="percentage difference 15 2" xfId="2478"/>
    <cellStyle name="percentage difference 15 3" xfId="2479"/>
    <cellStyle name="percentage difference 15 4" xfId="2480"/>
    <cellStyle name="percentage difference 15 5" xfId="2481"/>
    <cellStyle name="percentage difference 16" xfId="2482"/>
    <cellStyle name="percentage difference 16 2" xfId="2483"/>
    <cellStyle name="percentage difference 16 3" xfId="2484"/>
    <cellStyle name="percentage difference 16 4" xfId="2485"/>
    <cellStyle name="percentage difference 16 4 2" xfId="2486"/>
    <cellStyle name="percentage difference 16 5" xfId="2487"/>
    <cellStyle name="percentage difference 2" xfId="2488"/>
    <cellStyle name="percentage difference 2 2" xfId="2489"/>
    <cellStyle name="percentage difference 2 3" xfId="2490"/>
    <cellStyle name="percentage difference 2 4" xfId="2491"/>
    <cellStyle name="percentage difference 2 5" xfId="2492"/>
    <cellStyle name="percentage difference 3" xfId="2493"/>
    <cellStyle name="percentage difference 3 2" xfId="2494"/>
    <cellStyle name="percentage difference 3 3" xfId="2495"/>
    <cellStyle name="percentage difference 3 4" xfId="2496"/>
    <cellStyle name="percentage difference 3 5" xfId="2497"/>
    <cellStyle name="percentage difference 4" xfId="2498"/>
    <cellStyle name="percentage difference 4 2" xfId="2499"/>
    <cellStyle name="percentage difference 4 3" xfId="2500"/>
    <cellStyle name="percentage difference 4 4" xfId="2501"/>
    <cellStyle name="percentage difference 4 5" xfId="2502"/>
    <cellStyle name="percentage difference 5" xfId="2503"/>
    <cellStyle name="percentage difference 5 2" xfId="2504"/>
    <cellStyle name="percentage difference 5 3" xfId="2505"/>
    <cellStyle name="percentage difference 5 4" xfId="2506"/>
    <cellStyle name="percentage difference 5 5" xfId="2507"/>
    <cellStyle name="percentage difference 6" xfId="2508"/>
    <cellStyle name="percentage difference 6 2" xfId="2509"/>
    <cellStyle name="percentage difference 6 3" xfId="2510"/>
    <cellStyle name="percentage difference 6 4" xfId="2511"/>
    <cellStyle name="percentage difference 6 5" xfId="2512"/>
    <cellStyle name="percentage difference 7" xfId="2513"/>
    <cellStyle name="percentage difference 7 2" xfId="2514"/>
    <cellStyle name="percentage difference 7 3" xfId="2515"/>
    <cellStyle name="percentage difference 7 4" xfId="2516"/>
    <cellStyle name="percentage difference 7 5" xfId="2517"/>
    <cellStyle name="percentage difference 8" xfId="2518"/>
    <cellStyle name="percentage difference 8 2" xfId="2519"/>
    <cellStyle name="percentage difference 8 3" xfId="2520"/>
    <cellStyle name="percentage difference 8 4" xfId="2521"/>
    <cellStyle name="percentage difference 8 5" xfId="2522"/>
    <cellStyle name="percentage difference 9" xfId="2523"/>
    <cellStyle name="percentage difference 9 2" xfId="2524"/>
    <cellStyle name="percentage difference 9 3" xfId="2525"/>
    <cellStyle name="percentage difference 9 4" xfId="2526"/>
    <cellStyle name="percentage difference 9 5" xfId="2527"/>
    <cellStyle name="percentage difference one decimal" xfId="2528"/>
    <cellStyle name="percentage difference zero decimal" xfId="2529"/>
    <cellStyle name="Percent" xfId="2530"/>
    <cellStyle name="Porcentual 2" xfId="2531"/>
    <cellStyle name="Porcentual 2 2" xfId="2532"/>
    <cellStyle name="Salida" xfId="2533"/>
    <cellStyle name="Texto de advertencia" xfId="2534"/>
    <cellStyle name="Texto explicativo" xfId="2535"/>
    <cellStyle name="Title" xfId="2536"/>
    <cellStyle name="Título" xfId="2537"/>
    <cellStyle name="Título 1" xfId="2538"/>
    <cellStyle name="Título 2" xfId="2539"/>
    <cellStyle name="Título 3" xfId="2540"/>
    <cellStyle name="Total" xfId="2541"/>
    <cellStyle name="Total 10" xfId="2542"/>
    <cellStyle name="Total 11" xfId="2543"/>
    <cellStyle name="Total 12" xfId="2544"/>
    <cellStyle name="Total 13" xfId="2545"/>
    <cellStyle name="Total 14" xfId="2546"/>
    <cellStyle name="Total 2" xfId="2547"/>
    <cellStyle name="Total 2 2" xfId="2548"/>
    <cellStyle name="Total 3" xfId="2549"/>
    <cellStyle name="Total 4" xfId="2550"/>
    <cellStyle name="Total 5" xfId="2551"/>
    <cellStyle name="Total 6" xfId="2552"/>
    <cellStyle name="Total 7" xfId="2553"/>
    <cellStyle name="Total 8" xfId="2554"/>
    <cellStyle name="Total 9" xfId="2555"/>
    <cellStyle name="Warning Text" xfId="2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6"/>
  <sheetViews>
    <sheetView zoomScalePageLayoutView="0" workbookViewId="0" topLeftCell="A17">
      <selection activeCell="O47" sqref="O47"/>
    </sheetView>
  </sheetViews>
  <sheetFormatPr defaultColWidth="11.57421875" defaultRowHeight="12.75"/>
  <cols>
    <col min="1" max="1" width="12.140625" style="44" customWidth="1"/>
    <col min="2" max="2" width="11.421875" style="44" customWidth="1"/>
    <col min="3" max="3" width="13.8515625" style="44" customWidth="1"/>
    <col min="4" max="10" width="11.421875" style="44" customWidth="1"/>
    <col min="11" max="11" width="17.8515625" style="44" customWidth="1"/>
    <col min="12" max="12" width="13.421875" style="44" customWidth="1"/>
    <col min="13" max="16384" width="11.421875" style="44" customWidth="1"/>
  </cols>
  <sheetData>
    <row r="1" spans="1:12" ht="19.5">
      <c r="A1" s="41"/>
      <c r="B1" s="58" t="s">
        <v>275</v>
      </c>
      <c r="C1" s="42"/>
      <c r="D1" s="42"/>
      <c r="E1" s="41"/>
      <c r="F1" s="41"/>
      <c r="G1" s="41"/>
      <c r="H1" s="41"/>
      <c r="I1" s="41"/>
      <c r="J1" s="41"/>
      <c r="K1" s="41"/>
      <c r="L1" s="43"/>
    </row>
    <row r="2" spans="1:12" ht="15" thickBot="1">
      <c r="A2" s="41"/>
      <c r="B2" s="45"/>
      <c r="C2" s="45"/>
      <c r="D2" s="45"/>
      <c r="E2" s="45"/>
      <c r="F2" s="41"/>
      <c r="G2" s="41"/>
      <c r="H2" s="41"/>
      <c r="I2" s="41"/>
      <c r="J2" s="41"/>
      <c r="K2" s="41"/>
      <c r="L2" s="41"/>
    </row>
    <row r="3" spans="1:12" ht="13.5">
      <c r="A3" s="41"/>
      <c r="B3" s="46" t="s">
        <v>276</v>
      </c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3.5">
      <c r="A4" s="41"/>
      <c r="B4" s="49"/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ht="13.5">
      <c r="A5" s="41"/>
      <c r="B5" s="49"/>
      <c r="C5" s="52" t="s">
        <v>277</v>
      </c>
      <c r="D5" s="50" t="s">
        <v>278</v>
      </c>
      <c r="E5" s="50"/>
      <c r="F5" s="50"/>
      <c r="G5" s="50"/>
      <c r="H5" s="50"/>
      <c r="I5" s="50"/>
      <c r="J5" s="50"/>
      <c r="K5" s="50"/>
      <c r="L5" s="51">
        <v>2</v>
      </c>
    </row>
    <row r="6" spans="1:12" ht="13.5">
      <c r="A6" s="53"/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3.5">
      <c r="A7" s="41"/>
      <c r="B7" s="49"/>
      <c r="C7" s="52" t="s">
        <v>279</v>
      </c>
      <c r="D7" s="50" t="s">
        <v>280</v>
      </c>
      <c r="E7" s="50"/>
      <c r="F7" s="50"/>
      <c r="G7" s="50"/>
      <c r="H7" s="50"/>
      <c r="I7" s="50"/>
      <c r="J7" s="50"/>
      <c r="K7" s="50"/>
      <c r="L7" s="51">
        <v>3</v>
      </c>
    </row>
    <row r="8" spans="1:12" ht="13.5">
      <c r="A8" s="41"/>
      <c r="B8" s="49"/>
      <c r="C8" s="50" t="s">
        <v>465</v>
      </c>
      <c r="D8" s="50"/>
      <c r="E8" s="50"/>
      <c r="F8" s="50"/>
      <c r="G8" s="50"/>
      <c r="H8" s="50"/>
      <c r="I8" s="50"/>
      <c r="J8" s="50"/>
      <c r="K8" s="50"/>
      <c r="L8" s="51"/>
    </row>
    <row r="9" spans="1:12" ht="13.5">
      <c r="A9" s="41"/>
      <c r="B9" s="49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2" ht="13.5">
      <c r="A10" s="41"/>
      <c r="B10" s="49"/>
      <c r="C10" s="52" t="s">
        <v>281</v>
      </c>
      <c r="D10" s="50" t="s">
        <v>451</v>
      </c>
      <c r="E10" s="50"/>
      <c r="F10" s="50"/>
      <c r="G10" s="50"/>
      <c r="H10" s="50"/>
      <c r="I10" s="50"/>
      <c r="J10" s="50"/>
      <c r="K10" s="50"/>
      <c r="L10" s="51">
        <v>4</v>
      </c>
    </row>
    <row r="11" spans="1:12" ht="13.5">
      <c r="A11" s="41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spans="1:12" ht="13.5">
      <c r="A12" s="41"/>
      <c r="B12" s="49"/>
      <c r="C12" s="52" t="s">
        <v>282</v>
      </c>
      <c r="D12" s="50" t="s">
        <v>368</v>
      </c>
      <c r="E12" s="50"/>
      <c r="F12" s="50"/>
      <c r="G12" s="50"/>
      <c r="H12" s="50"/>
      <c r="I12" s="50"/>
      <c r="J12" s="50"/>
      <c r="K12" s="50"/>
      <c r="L12" s="51">
        <v>5</v>
      </c>
    </row>
    <row r="13" spans="1:12" ht="13.5" customHeight="1">
      <c r="A13" s="41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2" ht="15" customHeight="1">
      <c r="A14" s="41"/>
      <c r="B14" s="49"/>
      <c r="C14" s="52" t="s">
        <v>283</v>
      </c>
      <c r="D14" s="50" t="s">
        <v>615</v>
      </c>
      <c r="E14" s="50"/>
      <c r="F14" s="50"/>
      <c r="G14" s="50"/>
      <c r="H14" s="50"/>
      <c r="I14" s="50"/>
      <c r="J14" s="50"/>
      <c r="K14" s="50"/>
      <c r="L14" s="51">
        <v>6</v>
      </c>
    </row>
    <row r="15" spans="1:12" ht="27.75" customHeight="1" thickBot="1">
      <c r="A15" s="41"/>
      <c r="B15" s="54"/>
      <c r="C15" s="55" t="s">
        <v>346</v>
      </c>
      <c r="D15" s="56" t="s">
        <v>347</v>
      </c>
      <c r="E15" s="56"/>
      <c r="F15" s="56"/>
      <c r="G15" s="56"/>
      <c r="H15" s="56"/>
      <c r="I15" s="56"/>
      <c r="J15" s="56"/>
      <c r="K15" s="56"/>
      <c r="L15" s="57">
        <v>7</v>
      </c>
    </row>
    <row r="16" spans="1:12" ht="22.5" customHeight="1" thickBo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3.5">
      <c r="A17" s="41"/>
      <c r="B17" s="46" t="s">
        <v>284</v>
      </c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3.5">
      <c r="A18" s="41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1:12" ht="13.5">
      <c r="A19" s="41"/>
      <c r="B19" s="49"/>
      <c r="C19" s="52" t="s">
        <v>285</v>
      </c>
      <c r="D19" s="50" t="s">
        <v>286</v>
      </c>
      <c r="E19" s="50"/>
      <c r="F19" s="50"/>
      <c r="G19" s="50"/>
      <c r="H19" s="50"/>
      <c r="I19" s="50"/>
      <c r="J19" s="50"/>
      <c r="K19" s="50"/>
      <c r="L19" s="51">
        <v>8</v>
      </c>
    </row>
    <row r="20" spans="1:12" ht="13.5">
      <c r="A20" s="41"/>
      <c r="B20" s="49"/>
      <c r="C20" s="50" t="s">
        <v>466</v>
      </c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13.5">
      <c r="A21" s="41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3.5">
      <c r="A22" s="41"/>
      <c r="B22" s="49"/>
      <c r="C22" s="52" t="s">
        <v>287</v>
      </c>
      <c r="D22" s="50" t="s">
        <v>286</v>
      </c>
      <c r="E22" s="50"/>
      <c r="F22" s="50"/>
      <c r="G22" s="50"/>
      <c r="H22" s="50"/>
      <c r="I22" s="50"/>
      <c r="J22" s="50"/>
      <c r="K22" s="50"/>
      <c r="L22" s="51">
        <v>9</v>
      </c>
    </row>
    <row r="23" spans="1:12" ht="13.5">
      <c r="A23" s="41"/>
      <c r="B23" s="49"/>
      <c r="C23" s="50" t="s">
        <v>467</v>
      </c>
      <c r="D23" s="50"/>
      <c r="E23" s="50"/>
      <c r="F23" s="50"/>
      <c r="G23" s="50"/>
      <c r="H23" s="50"/>
      <c r="I23" s="50"/>
      <c r="J23" s="50"/>
      <c r="K23" s="50"/>
      <c r="L23" s="51"/>
    </row>
    <row r="24" spans="1:12" ht="13.5">
      <c r="A24" s="41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1"/>
    </row>
    <row r="25" spans="1:12" ht="13.5">
      <c r="A25" s="41"/>
      <c r="B25" s="49"/>
      <c r="C25" s="52" t="s">
        <v>288</v>
      </c>
      <c r="D25" s="50" t="s">
        <v>616</v>
      </c>
      <c r="E25" s="50"/>
      <c r="F25" s="50"/>
      <c r="G25" s="50"/>
      <c r="H25" s="50"/>
      <c r="I25" s="50"/>
      <c r="J25" s="50"/>
      <c r="K25" s="50"/>
      <c r="L25" s="51">
        <v>10</v>
      </c>
    </row>
    <row r="26" spans="1:12" ht="13.5">
      <c r="A26" s="41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 ht="15" thickBot="1">
      <c r="A27" s="41"/>
      <c r="B27" s="49"/>
      <c r="C27" s="52" t="s">
        <v>289</v>
      </c>
      <c r="D27" s="50" t="s">
        <v>617</v>
      </c>
      <c r="E27" s="50"/>
      <c r="F27" s="50"/>
      <c r="G27" s="50"/>
      <c r="H27" s="50"/>
      <c r="I27" s="50"/>
      <c r="J27" s="50"/>
      <c r="K27" s="50"/>
      <c r="L27" s="51">
        <v>11</v>
      </c>
    </row>
    <row r="28" spans="1:12" ht="17.25" customHeight="1" thickBot="1">
      <c r="A28" s="4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ht="6.75" customHeight="1" hidden="1" thickBot="1">
      <c r="A29" s="41"/>
    </row>
    <row r="30" spans="1:12" ht="13.5">
      <c r="A30" s="41"/>
      <c r="B30" s="46" t="s">
        <v>290</v>
      </c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1:12" ht="13.5">
      <c r="A31" s="41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2" ht="13.5">
      <c r="A32" s="41"/>
      <c r="B32" s="49"/>
      <c r="C32" s="52" t="s">
        <v>291</v>
      </c>
      <c r="D32" s="50" t="s">
        <v>369</v>
      </c>
      <c r="E32" s="50"/>
      <c r="F32" s="50"/>
      <c r="G32" s="50"/>
      <c r="H32" s="50"/>
      <c r="I32" s="50"/>
      <c r="J32" s="50"/>
      <c r="K32" s="50"/>
      <c r="L32" s="51">
        <v>12</v>
      </c>
    </row>
    <row r="33" spans="1:12" ht="13.5">
      <c r="A33" s="41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1"/>
    </row>
    <row r="34" spans="1:12" ht="13.5">
      <c r="A34" s="41"/>
      <c r="B34" s="49"/>
      <c r="C34" s="52" t="s">
        <v>292</v>
      </c>
      <c r="D34" s="50" t="s">
        <v>401</v>
      </c>
      <c r="E34" s="50"/>
      <c r="F34" s="50"/>
      <c r="G34" s="50"/>
      <c r="H34" s="50"/>
      <c r="I34" s="50"/>
      <c r="J34" s="50"/>
      <c r="K34" s="50"/>
      <c r="L34" s="51">
        <v>13</v>
      </c>
    </row>
    <row r="35" spans="1:12" ht="13.5">
      <c r="A35" s="41"/>
      <c r="B35" s="49"/>
      <c r="C35" s="52"/>
      <c r="D35" s="50"/>
      <c r="E35" s="50"/>
      <c r="F35" s="50"/>
      <c r="G35" s="50"/>
      <c r="H35" s="50"/>
      <c r="I35" s="50"/>
      <c r="J35" s="50"/>
      <c r="K35" s="50"/>
      <c r="L35" s="51"/>
    </row>
    <row r="36" spans="1:12" ht="13.5">
      <c r="A36" s="41"/>
      <c r="B36" s="49"/>
      <c r="C36" s="52" t="s">
        <v>511</v>
      </c>
      <c r="D36" s="50" t="s">
        <v>509</v>
      </c>
      <c r="E36" s="50"/>
      <c r="F36" s="50"/>
      <c r="G36" s="50"/>
      <c r="H36" s="50"/>
      <c r="I36" s="50"/>
      <c r="J36" s="50"/>
      <c r="K36" s="50"/>
      <c r="L36" s="51"/>
    </row>
    <row r="37" spans="1:12" ht="13.5">
      <c r="A37" s="41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1"/>
    </row>
    <row r="38" spans="1:12" ht="13.5">
      <c r="A38" s="41"/>
      <c r="B38" s="49"/>
      <c r="C38" s="52" t="s">
        <v>293</v>
      </c>
      <c r="D38" s="50" t="s">
        <v>510</v>
      </c>
      <c r="E38" s="50"/>
      <c r="F38" s="50"/>
      <c r="G38" s="50"/>
      <c r="H38" s="50"/>
      <c r="I38" s="50"/>
      <c r="J38" s="50"/>
      <c r="K38" s="50"/>
      <c r="L38" s="51"/>
    </row>
    <row r="39" spans="1:12" ht="13.5">
      <c r="A39" s="41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1"/>
    </row>
    <row r="40" spans="1:12" ht="13.5">
      <c r="A40" s="41"/>
      <c r="B40" s="49"/>
      <c r="C40" s="52" t="s">
        <v>567</v>
      </c>
      <c r="D40" s="50" t="s">
        <v>568</v>
      </c>
      <c r="E40" s="50"/>
      <c r="F40" s="50"/>
      <c r="G40" s="50"/>
      <c r="H40" s="50"/>
      <c r="I40" s="50"/>
      <c r="J40" s="50"/>
      <c r="K40" s="50"/>
      <c r="L40" s="51"/>
    </row>
    <row r="41" spans="1:12" ht="13.5">
      <c r="A41" s="41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15" thickBot="1">
      <c r="A42" s="41"/>
      <c r="B42" s="49"/>
      <c r="C42" s="55" t="s">
        <v>569</v>
      </c>
      <c r="D42" s="56" t="s">
        <v>589</v>
      </c>
      <c r="E42" s="56"/>
      <c r="F42" s="56"/>
      <c r="G42" s="56"/>
      <c r="H42" s="56"/>
      <c r="I42" s="56"/>
      <c r="J42" s="56"/>
      <c r="K42" s="56"/>
      <c r="L42" s="190">
        <v>14</v>
      </c>
    </row>
    <row r="43" spans="1:12" ht="19.5" customHeight="1" thickBot="1">
      <c r="A43" s="41"/>
      <c r="B43" s="47"/>
      <c r="C43" s="50"/>
      <c r="D43" s="50"/>
      <c r="E43" s="50"/>
      <c r="F43" s="50"/>
      <c r="G43" s="50"/>
      <c r="H43" s="50"/>
      <c r="I43" s="50"/>
      <c r="J43" s="50"/>
      <c r="K43" s="50"/>
      <c r="L43" s="47"/>
    </row>
    <row r="44" ht="0.75" customHeight="1" thickBot="1">
      <c r="A44" s="41"/>
    </row>
    <row r="45" spans="1:12" ht="13.5">
      <c r="A45" s="41"/>
      <c r="B45" s="46" t="s">
        <v>294</v>
      </c>
      <c r="C45" s="47"/>
      <c r="D45" s="47"/>
      <c r="E45" s="47"/>
      <c r="F45" s="47"/>
      <c r="G45" s="47"/>
      <c r="H45" s="47"/>
      <c r="I45" s="47"/>
      <c r="J45" s="47"/>
      <c r="K45" s="47"/>
      <c r="L45" s="48"/>
    </row>
    <row r="46" spans="1:12" ht="13.5">
      <c r="A46" s="41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1"/>
    </row>
    <row r="47" spans="1:12" ht="13.5">
      <c r="A47" s="41"/>
      <c r="B47" s="49"/>
      <c r="C47" s="52" t="s">
        <v>295</v>
      </c>
      <c r="D47" s="50" t="s">
        <v>370</v>
      </c>
      <c r="E47" s="50"/>
      <c r="F47" s="50"/>
      <c r="G47" s="50"/>
      <c r="H47" s="50"/>
      <c r="I47" s="50"/>
      <c r="J47" s="50"/>
      <c r="K47" s="50"/>
      <c r="L47" s="51">
        <v>15</v>
      </c>
    </row>
    <row r="48" spans="1:12" ht="11.25" customHeight="1">
      <c r="A48" s="41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1"/>
    </row>
    <row r="49" spans="1:12" ht="13.5">
      <c r="A49" s="41"/>
      <c r="B49" s="49"/>
      <c r="C49" s="52" t="s">
        <v>296</v>
      </c>
      <c r="D49" s="50" t="s">
        <v>297</v>
      </c>
      <c r="E49" s="50"/>
      <c r="F49" s="50"/>
      <c r="G49" s="50"/>
      <c r="H49" s="50"/>
      <c r="I49" s="50"/>
      <c r="J49" s="50"/>
      <c r="K49" s="50"/>
      <c r="L49" s="51">
        <v>16</v>
      </c>
    </row>
    <row r="50" spans="1:12" ht="11.25" customHeight="1">
      <c r="A50" s="41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1"/>
    </row>
    <row r="51" spans="1:12" ht="13.5">
      <c r="A51" s="41"/>
      <c r="B51" s="49"/>
      <c r="C51" s="52" t="s">
        <v>298</v>
      </c>
      <c r="D51" s="50" t="s">
        <v>299</v>
      </c>
      <c r="E51" s="50"/>
      <c r="F51" s="50"/>
      <c r="G51" s="50"/>
      <c r="H51" s="50"/>
      <c r="I51" s="50"/>
      <c r="J51" s="50"/>
      <c r="K51" s="50"/>
      <c r="L51" s="51">
        <v>17</v>
      </c>
    </row>
    <row r="52" spans="1:12" ht="3" customHeight="1">
      <c r="A52" s="41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1"/>
    </row>
    <row r="53" spans="1:12" ht="18.75" customHeight="1">
      <c r="A53" s="41"/>
      <c r="B53" s="49"/>
      <c r="C53" s="52" t="s">
        <v>300</v>
      </c>
      <c r="D53" s="50" t="s">
        <v>371</v>
      </c>
      <c r="E53" s="50"/>
      <c r="F53" s="50"/>
      <c r="G53" s="50"/>
      <c r="H53" s="50"/>
      <c r="I53" s="50"/>
      <c r="J53" s="50"/>
      <c r="K53" s="50"/>
      <c r="L53" s="51">
        <v>18</v>
      </c>
    </row>
    <row r="54" spans="1:12" ht="5.25" customHeight="1">
      <c r="A54" s="41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1"/>
    </row>
    <row r="55" spans="1:12" ht="19.5" customHeight="1" thickBot="1">
      <c r="A55" s="41"/>
      <c r="B55" s="54"/>
      <c r="C55" s="55" t="s">
        <v>301</v>
      </c>
      <c r="D55" s="56" t="s">
        <v>372</v>
      </c>
      <c r="E55" s="56"/>
      <c r="F55" s="56"/>
      <c r="G55" s="56"/>
      <c r="H55" s="56"/>
      <c r="I55" s="56"/>
      <c r="J55" s="56"/>
      <c r="K55" s="56"/>
      <c r="L55" s="57">
        <v>18</v>
      </c>
    </row>
    <row r="56" ht="15.75" customHeight="1" thickBot="1">
      <c r="A56" s="41"/>
    </row>
    <row r="57" spans="1:12" ht="13.5">
      <c r="A57" s="41"/>
      <c r="B57" s="46" t="s">
        <v>418</v>
      </c>
      <c r="C57" s="47"/>
      <c r="D57" s="47"/>
      <c r="E57" s="47"/>
      <c r="F57" s="47"/>
      <c r="G57" s="47"/>
      <c r="H57" s="47"/>
      <c r="I57" s="47"/>
      <c r="J57" s="47"/>
      <c r="K57" s="47"/>
      <c r="L57" s="48"/>
    </row>
    <row r="58" spans="1:12" ht="13.5">
      <c r="A58" s="41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1"/>
    </row>
    <row r="59" spans="1:12" ht="13.5">
      <c r="A59" s="41"/>
      <c r="B59" s="49"/>
      <c r="C59" s="52" t="s">
        <v>419</v>
      </c>
      <c r="D59" s="50" t="s">
        <v>420</v>
      </c>
      <c r="E59" s="50"/>
      <c r="F59" s="50"/>
      <c r="G59" s="50"/>
      <c r="H59" s="50"/>
      <c r="I59" s="50"/>
      <c r="J59" s="50"/>
      <c r="K59" s="50"/>
      <c r="L59" s="51">
        <v>19</v>
      </c>
    </row>
    <row r="60" spans="1:12" ht="13.5">
      <c r="A60" s="41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1"/>
    </row>
    <row r="61" spans="1:12" ht="13.5">
      <c r="A61" s="41"/>
      <c r="B61" s="49"/>
      <c r="C61" s="52" t="s">
        <v>421</v>
      </c>
      <c r="D61" s="50" t="s">
        <v>422</v>
      </c>
      <c r="E61" s="50"/>
      <c r="F61" s="50"/>
      <c r="G61" s="50"/>
      <c r="H61" s="50"/>
      <c r="I61" s="50"/>
      <c r="J61" s="50"/>
      <c r="K61" s="50"/>
      <c r="L61" s="51">
        <v>19</v>
      </c>
    </row>
    <row r="62" spans="1:12" ht="13.5">
      <c r="A62" s="41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1"/>
    </row>
    <row r="63" spans="1:12" ht="13.5">
      <c r="A63" s="41"/>
      <c r="B63" s="49"/>
      <c r="C63" s="52" t="s">
        <v>423</v>
      </c>
      <c r="D63" s="50" t="s">
        <v>424</v>
      </c>
      <c r="E63" s="50"/>
      <c r="F63" s="50"/>
      <c r="G63" s="50"/>
      <c r="H63" s="50"/>
      <c r="I63" s="50"/>
      <c r="J63" s="50"/>
      <c r="K63" s="50"/>
      <c r="L63" s="51">
        <v>19</v>
      </c>
    </row>
    <row r="64" spans="1:12" ht="13.5">
      <c r="A64" s="41"/>
      <c r="B64" s="49"/>
      <c r="C64" s="52"/>
      <c r="D64" s="50"/>
      <c r="E64" s="50"/>
      <c r="F64" s="50"/>
      <c r="G64" s="50"/>
      <c r="H64" s="50"/>
      <c r="I64" s="50"/>
      <c r="J64" s="50"/>
      <c r="K64" s="50"/>
      <c r="L64" s="51"/>
    </row>
    <row r="65" spans="1:12" s="111" customFormat="1" ht="15.75" customHeight="1">
      <c r="A65" s="50"/>
      <c r="B65" s="49"/>
      <c r="C65" s="52" t="s">
        <v>425</v>
      </c>
      <c r="D65" s="50" t="s">
        <v>170</v>
      </c>
      <c r="E65" s="50"/>
      <c r="F65" s="50"/>
      <c r="G65" s="50"/>
      <c r="H65" s="50"/>
      <c r="I65" s="50"/>
      <c r="J65" s="50"/>
      <c r="K65" s="50"/>
      <c r="L65" s="51">
        <v>19</v>
      </c>
    </row>
    <row r="66" spans="1:94" s="112" customFormat="1" ht="10.5" customHeight="1" thickBot="1">
      <c r="A66" s="50"/>
      <c r="B66" s="49"/>
      <c r="C66" s="52"/>
      <c r="D66" s="50"/>
      <c r="E66" s="50"/>
      <c r="F66" s="50"/>
      <c r="G66" s="50"/>
      <c r="H66" s="50"/>
      <c r="I66" s="50"/>
      <c r="J66" s="50"/>
      <c r="K66" s="50"/>
      <c r="L66" s="5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</row>
    <row r="67" spans="1:12" ht="5.25" customHeight="1">
      <c r="A67" s="41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1"/>
    </row>
    <row r="68" spans="1:12" ht="13.5">
      <c r="A68" s="41"/>
      <c r="B68" s="49"/>
      <c r="C68" s="52" t="s">
        <v>426</v>
      </c>
      <c r="D68" s="50" t="s">
        <v>450</v>
      </c>
      <c r="E68" s="50"/>
      <c r="F68" s="50"/>
      <c r="G68" s="50"/>
      <c r="H68" s="50"/>
      <c r="I68" s="50"/>
      <c r="J68" s="50"/>
      <c r="K68" s="50"/>
      <c r="L68" s="51">
        <v>19</v>
      </c>
    </row>
    <row r="69" spans="1:12" ht="13.5">
      <c r="A69" s="41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1"/>
    </row>
    <row r="70" spans="1:12" ht="15" thickBot="1">
      <c r="A70" s="41"/>
      <c r="B70" s="54"/>
      <c r="C70" s="55" t="s">
        <v>427</v>
      </c>
      <c r="D70" s="56" t="s">
        <v>428</v>
      </c>
      <c r="E70" s="56"/>
      <c r="F70" s="56"/>
      <c r="G70" s="56"/>
      <c r="H70" s="56"/>
      <c r="I70" s="56"/>
      <c r="J70" s="56"/>
      <c r="K70" s="56"/>
      <c r="L70" s="57">
        <v>19</v>
      </c>
    </row>
    <row r="71" ht="6.75" customHeight="1">
      <c r="A71" s="41"/>
    </row>
    <row r="72" ht="13.5">
      <c r="A72" s="41"/>
    </row>
    <row r="73" ht="9.75" customHeight="1">
      <c r="A73" s="41"/>
    </row>
    <row r="74" ht="13.5">
      <c r="A74" s="41"/>
    </row>
    <row r="75" ht="11.25" customHeight="1">
      <c r="A75" s="41"/>
    </row>
    <row r="76" ht="13.5">
      <c r="A76" s="41"/>
    </row>
    <row r="77" ht="12.75" customHeight="1">
      <c r="A77" s="41"/>
    </row>
    <row r="78" ht="13.5">
      <c r="A78" s="41"/>
    </row>
    <row r="79" ht="10.5" customHeight="1">
      <c r="A79" s="41"/>
    </row>
    <row r="80" ht="13.5">
      <c r="A80" s="41"/>
    </row>
    <row r="81" ht="12" customHeight="1">
      <c r="A81" s="41"/>
    </row>
    <row r="82" ht="13.5">
      <c r="A82" s="41"/>
    </row>
    <row r="83" spans="1:12" ht="13.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3.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ht="13.5">
      <c r="A85" s="41"/>
    </row>
    <row r="86" ht="13.5">
      <c r="A86" s="41"/>
    </row>
  </sheetData>
  <sheetProtection/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paperSize="9" scal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132"/>
  <sheetViews>
    <sheetView tabSelected="1" zoomScale="120" zoomScaleNormal="120" zoomScalePageLayoutView="0" workbookViewId="0" topLeftCell="A1">
      <selection activeCell="K16" sqref="K16"/>
    </sheetView>
  </sheetViews>
  <sheetFormatPr defaultColWidth="11.421875" defaultRowHeight="12.75"/>
  <cols>
    <col min="1" max="1" width="35.28125" style="0" customWidth="1"/>
    <col min="2" max="2" width="7.8515625" style="0" customWidth="1"/>
    <col min="3" max="3" width="7.00390625" style="0" customWidth="1"/>
    <col min="4" max="4" width="8.00390625" style="0" customWidth="1"/>
    <col min="5" max="5" width="6.28125" style="0" customWidth="1"/>
    <col min="6" max="6" width="7.00390625" style="0" customWidth="1"/>
    <col min="7" max="7" width="8.421875" style="0" customWidth="1"/>
    <col min="8" max="8" width="9.8515625" style="0" customWidth="1"/>
    <col min="9" max="9" width="9.140625" style="0" customWidth="1"/>
  </cols>
  <sheetData>
    <row r="1" spans="1:7" ht="12.75">
      <c r="A1" s="73" t="s">
        <v>47</v>
      </c>
      <c r="B1" s="73"/>
      <c r="C1" s="73"/>
      <c r="D1" s="73"/>
      <c r="E1" s="73"/>
      <c r="F1" s="73"/>
      <c r="G1" s="66"/>
    </row>
    <row r="2" spans="1:7" ht="12.75">
      <c r="A2" s="73" t="s">
        <v>517</v>
      </c>
      <c r="B2" s="73"/>
      <c r="C2" s="73"/>
      <c r="D2" s="73"/>
      <c r="E2" s="73"/>
      <c r="F2" s="73"/>
      <c r="G2" s="66"/>
    </row>
    <row r="3" spans="1:7" ht="13.5" thickBot="1">
      <c r="A3" s="73" t="s">
        <v>12</v>
      </c>
      <c r="B3" s="73"/>
      <c r="C3" s="73"/>
      <c r="D3" s="73"/>
      <c r="E3" s="73"/>
      <c r="F3" s="74"/>
      <c r="G3" s="71"/>
    </row>
    <row r="4" spans="1:9" ht="13.5" thickBot="1">
      <c r="A4" s="603" t="s">
        <v>63</v>
      </c>
      <c r="B4" s="118">
        <v>2016</v>
      </c>
      <c r="C4" s="605">
        <v>2017</v>
      </c>
      <c r="D4" s="605"/>
      <c r="E4" s="605"/>
      <c r="F4" s="605"/>
      <c r="G4" s="355" t="s">
        <v>436</v>
      </c>
      <c r="H4" s="14" t="s">
        <v>469</v>
      </c>
      <c r="I4" s="14" t="s">
        <v>473</v>
      </c>
    </row>
    <row r="5" spans="1:9" ht="15.75" customHeight="1" thickBot="1">
      <c r="A5" s="604"/>
      <c r="B5" s="138" t="s">
        <v>592</v>
      </c>
      <c r="C5" s="138" t="s">
        <v>48</v>
      </c>
      <c r="D5" s="138" t="s">
        <v>414</v>
      </c>
      <c r="E5" s="138" t="s">
        <v>593</v>
      </c>
      <c r="F5" s="138" t="s">
        <v>592</v>
      </c>
      <c r="G5" s="356" t="s">
        <v>535</v>
      </c>
      <c r="H5" s="138" t="s">
        <v>592</v>
      </c>
      <c r="I5" s="357" t="s">
        <v>470</v>
      </c>
    </row>
    <row r="6" spans="1:8" ht="13.5" thickBot="1">
      <c r="A6" s="328" t="s">
        <v>53</v>
      </c>
      <c r="B6" s="329">
        <f>+B7+B15+B18+B19+B20</f>
        <v>16582</v>
      </c>
      <c r="C6" s="329">
        <f>+C7+C15+C16+C17+C18+C19+C20</f>
        <v>23238</v>
      </c>
      <c r="D6" s="329">
        <f>+D7+D15+D16+D17+D18+D19+D20</f>
        <v>22334</v>
      </c>
      <c r="E6" s="329">
        <f>+E7+E15+E16+E17+E18+E19+E20</f>
        <v>1445</v>
      </c>
      <c r="F6" s="329">
        <f>+F7+F15+F16+F17+F18+F19+F20</f>
        <v>17229</v>
      </c>
      <c r="G6" s="475">
        <f>+(F6/B6-1)*100</f>
        <v>3.901821251959947</v>
      </c>
      <c r="H6" s="330">
        <f>+H7+H15+H18+H19+H20</f>
        <v>16955</v>
      </c>
    </row>
    <row r="7" spans="1:8" ht="12.75">
      <c r="A7" s="83" t="s">
        <v>415</v>
      </c>
      <c r="B7" s="85">
        <f>+B8+B9+B10+B11+B13+B14</f>
        <v>13806</v>
      </c>
      <c r="C7" s="85">
        <f>+C8+C9+C10+C11+C13+C14</f>
        <v>15490</v>
      </c>
      <c r="D7" s="85">
        <f>+D8+D9+D10+D11+D13+D14</f>
        <v>14780</v>
      </c>
      <c r="E7" s="476">
        <f>+E8+E9+E10+E11+E13+E14</f>
        <v>1088</v>
      </c>
      <c r="F7" s="476">
        <f>+F8+F9+F10+F11+F13+F14</f>
        <v>13849</v>
      </c>
      <c r="G7" s="479">
        <f aca="true" t="shared" si="0" ref="G7:G38">+(F7/B7-1)*100</f>
        <v>0.31145878603506816</v>
      </c>
      <c r="H7" s="476">
        <f>+H8+H9+H10+H11+H13+H14</f>
        <v>13849</v>
      </c>
    </row>
    <row r="8" spans="1:8" ht="12.75">
      <c r="A8" s="83" t="s">
        <v>265</v>
      </c>
      <c r="B8" s="85">
        <v>3639</v>
      </c>
      <c r="C8" s="85">
        <v>4287</v>
      </c>
      <c r="D8" s="85">
        <v>3996</v>
      </c>
      <c r="E8" s="191">
        <v>250</v>
      </c>
      <c r="F8" s="191">
        <v>3680</v>
      </c>
      <c r="G8" s="480">
        <f t="shared" si="0"/>
        <v>1.1266831547128264</v>
      </c>
      <c r="H8" s="191">
        <v>3735</v>
      </c>
    </row>
    <row r="9" spans="1:8" ht="12.75">
      <c r="A9" s="83" t="s">
        <v>445</v>
      </c>
      <c r="B9" s="85">
        <v>5740</v>
      </c>
      <c r="C9" s="85">
        <v>6734</v>
      </c>
      <c r="D9" s="85">
        <v>6563</v>
      </c>
      <c r="E9" s="120">
        <v>515</v>
      </c>
      <c r="F9" s="191">
        <v>6320</v>
      </c>
      <c r="G9" s="480">
        <f t="shared" si="0"/>
        <v>10.104529616724744</v>
      </c>
      <c r="H9" s="191">
        <v>6323</v>
      </c>
    </row>
    <row r="10" spans="1:8" ht="12.75">
      <c r="A10" s="83" t="s">
        <v>235</v>
      </c>
      <c r="B10" s="254">
        <v>794</v>
      </c>
      <c r="C10" s="254">
        <v>832</v>
      </c>
      <c r="D10" s="254">
        <v>953</v>
      </c>
      <c r="E10" s="120">
        <v>80</v>
      </c>
      <c r="F10" s="120">
        <v>935</v>
      </c>
      <c r="G10" s="480">
        <f t="shared" si="0"/>
        <v>17.758186397984876</v>
      </c>
      <c r="H10" s="120">
        <v>925</v>
      </c>
    </row>
    <row r="11" spans="1:8" ht="12.75">
      <c r="A11" s="83" t="s">
        <v>64</v>
      </c>
      <c r="B11" s="85">
        <v>1633</v>
      </c>
      <c r="C11" s="85">
        <v>1900</v>
      </c>
      <c r="D11" s="85">
        <v>1588</v>
      </c>
      <c r="E11" s="120">
        <v>119</v>
      </c>
      <c r="F11" s="191">
        <v>1468</v>
      </c>
      <c r="G11" s="480">
        <f t="shared" si="0"/>
        <v>-10.104102878138399</v>
      </c>
      <c r="H11" s="191">
        <v>1480</v>
      </c>
    </row>
    <row r="12" spans="1:8" ht="12.75">
      <c r="A12" s="83" t="s">
        <v>460</v>
      </c>
      <c r="B12" s="85">
        <v>707</v>
      </c>
      <c r="C12" s="85">
        <v>500</v>
      </c>
      <c r="D12" s="85">
        <v>205</v>
      </c>
      <c r="E12" s="120">
        <v>0</v>
      </c>
      <c r="F12" s="120">
        <v>205</v>
      </c>
      <c r="G12" s="480">
        <f t="shared" si="0"/>
        <v>-71.004243281471</v>
      </c>
      <c r="H12" s="120">
        <v>203</v>
      </c>
    </row>
    <row r="13" spans="1:8" ht="12.75">
      <c r="A13" s="83" t="s">
        <v>408</v>
      </c>
      <c r="B13" s="85">
        <v>819</v>
      </c>
      <c r="C13" s="85">
        <v>1200</v>
      </c>
      <c r="D13" s="85">
        <v>1028</v>
      </c>
      <c r="E13" s="120">
        <v>91</v>
      </c>
      <c r="F13" s="191">
        <v>935</v>
      </c>
      <c r="G13" s="480">
        <f t="shared" si="0"/>
        <v>14.163614163614158</v>
      </c>
      <c r="H13" s="191">
        <v>939</v>
      </c>
    </row>
    <row r="14" spans="1:8" ht="12.75">
      <c r="A14" s="83" t="s">
        <v>65</v>
      </c>
      <c r="B14" s="85">
        <v>1181</v>
      </c>
      <c r="C14" s="254">
        <v>537</v>
      </c>
      <c r="D14" s="254">
        <v>652</v>
      </c>
      <c r="E14" s="120">
        <v>33</v>
      </c>
      <c r="F14" s="120">
        <v>511</v>
      </c>
      <c r="G14" s="480">
        <f t="shared" si="0"/>
        <v>-56.731583403895</v>
      </c>
      <c r="H14" s="120">
        <v>447</v>
      </c>
    </row>
    <row r="15" spans="1:8" ht="12.75">
      <c r="A15" s="84" t="s">
        <v>602</v>
      </c>
      <c r="B15" s="255">
        <v>0</v>
      </c>
      <c r="C15" s="255">
        <v>14</v>
      </c>
      <c r="D15" s="255">
        <v>1038</v>
      </c>
      <c r="E15" s="122">
        <v>85</v>
      </c>
      <c r="F15" s="121">
        <v>552</v>
      </c>
      <c r="G15" s="481">
        <v>0</v>
      </c>
      <c r="H15" s="121">
        <v>372</v>
      </c>
    </row>
    <row r="16" spans="1:8" ht="12.75">
      <c r="A16" s="84" t="s">
        <v>603</v>
      </c>
      <c r="B16" s="255"/>
      <c r="C16" s="255">
        <v>0</v>
      </c>
      <c r="D16" s="255">
        <v>1027</v>
      </c>
      <c r="E16" s="122"/>
      <c r="F16" s="121"/>
      <c r="G16" s="481"/>
      <c r="H16" s="121"/>
    </row>
    <row r="17" spans="1:8" ht="12.75">
      <c r="A17" s="84" t="s">
        <v>604</v>
      </c>
      <c r="B17" s="255"/>
      <c r="C17" s="255">
        <v>620</v>
      </c>
      <c r="D17" s="255">
        <v>138</v>
      </c>
      <c r="E17" s="122">
        <v>9</v>
      </c>
      <c r="F17" s="121">
        <v>94</v>
      </c>
      <c r="G17" s="481"/>
      <c r="H17" s="121"/>
    </row>
    <row r="18" spans="1:8" ht="12.75">
      <c r="A18" s="83" t="s">
        <v>66</v>
      </c>
      <c r="B18" s="85">
        <v>2185</v>
      </c>
      <c r="C18" s="85">
        <v>2124</v>
      </c>
      <c r="D18" s="85">
        <v>2248</v>
      </c>
      <c r="E18" s="120">
        <v>181</v>
      </c>
      <c r="F18" s="191">
        <v>2105</v>
      </c>
      <c r="G18" s="480">
        <f t="shared" si="0"/>
        <v>-3.661327231121281</v>
      </c>
      <c r="H18" s="191">
        <v>2105</v>
      </c>
    </row>
    <row r="19" spans="1:8" ht="12.75">
      <c r="A19" s="83" t="s">
        <v>54</v>
      </c>
      <c r="B19" s="85">
        <v>340</v>
      </c>
      <c r="C19" s="85">
        <v>4807</v>
      </c>
      <c r="D19" s="85">
        <v>2919</v>
      </c>
      <c r="E19" s="120">
        <v>58</v>
      </c>
      <c r="F19" s="120">
        <v>469</v>
      </c>
      <c r="G19" s="480">
        <f t="shared" si="0"/>
        <v>37.94117647058823</v>
      </c>
      <c r="H19" s="120">
        <v>469</v>
      </c>
    </row>
    <row r="20" spans="1:8" ht="15.75" customHeight="1" thickBot="1">
      <c r="A20" s="83" t="s">
        <v>260</v>
      </c>
      <c r="B20" s="254">
        <v>251</v>
      </c>
      <c r="C20" s="254">
        <v>183</v>
      </c>
      <c r="D20" s="254">
        <v>184</v>
      </c>
      <c r="E20" s="120">
        <v>24</v>
      </c>
      <c r="F20" s="478">
        <v>160</v>
      </c>
      <c r="G20" s="482">
        <f t="shared" si="0"/>
        <v>-36.254980079681275</v>
      </c>
      <c r="H20" s="478">
        <v>160</v>
      </c>
    </row>
    <row r="21" spans="1:9" ht="13.5" thickBot="1">
      <c r="A21" s="332" t="s">
        <v>55</v>
      </c>
      <c r="B21" s="333">
        <f>+B22+B36</f>
        <v>24120</v>
      </c>
      <c r="C21" s="333">
        <f>+C22+C36</f>
        <v>25701</v>
      </c>
      <c r="D21" s="333">
        <f>+D22+D36</f>
        <v>29279</v>
      </c>
      <c r="E21" s="477">
        <f>+E22+E36</f>
        <v>3579</v>
      </c>
      <c r="F21" s="125">
        <f>+F22+F36</f>
        <v>24347</v>
      </c>
      <c r="G21" s="475">
        <f t="shared" si="0"/>
        <v>0.9411276948590341</v>
      </c>
      <c r="H21" s="125">
        <f>+H22+H36</f>
        <v>23363</v>
      </c>
      <c r="I21" s="354">
        <f>+F21-H21</f>
        <v>984</v>
      </c>
    </row>
    <row r="22" spans="1:9" ht="12.75">
      <c r="A22" s="84" t="s">
        <v>56</v>
      </c>
      <c r="B22" s="255">
        <f>+B23+B24+B25+B31+B34+B35</f>
        <v>14533</v>
      </c>
      <c r="C22" s="255">
        <f>+C23+C24+C25+C31+C34+C35</f>
        <v>17412</v>
      </c>
      <c r="D22" s="255">
        <f>+D23+D24+D25+D31+D34+D35</f>
        <v>19028</v>
      </c>
      <c r="E22" s="483">
        <f>+E23+E24+E25+E31+E34+E35</f>
        <v>1870</v>
      </c>
      <c r="F22" s="484">
        <f>+F23+F24+F25+F31+F34+F35</f>
        <v>15664</v>
      </c>
      <c r="G22" s="486">
        <f t="shared" si="0"/>
        <v>7.782288584600572</v>
      </c>
      <c r="H22" s="336">
        <f>+H23+H24+H25+H31+H34+H35</f>
        <v>15363</v>
      </c>
      <c r="I22" s="351">
        <f aca="true" t="shared" si="1" ref="I22:I37">+F22-H22</f>
        <v>301</v>
      </c>
    </row>
    <row r="23" spans="1:9" ht="12.75">
      <c r="A23" s="83" t="s">
        <v>67</v>
      </c>
      <c r="B23" s="85">
        <v>8870</v>
      </c>
      <c r="C23" s="85">
        <v>8790</v>
      </c>
      <c r="D23" s="85">
        <v>9172</v>
      </c>
      <c r="E23" s="470">
        <v>1194</v>
      </c>
      <c r="F23" s="191">
        <v>9140</v>
      </c>
      <c r="G23" s="480">
        <f t="shared" si="0"/>
        <v>3.0439684329199634</v>
      </c>
      <c r="H23" s="124">
        <v>9134</v>
      </c>
      <c r="I23" s="352">
        <f t="shared" si="1"/>
        <v>6</v>
      </c>
    </row>
    <row r="24" spans="1:9" ht="12.75">
      <c r="A24" s="83" t="s">
        <v>68</v>
      </c>
      <c r="B24" s="85">
        <v>1916</v>
      </c>
      <c r="C24" s="85">
        <v>4676</v>
      </c>
      <c r="D24" s="85">
        <v>5316</v>
      </c>
      <c r="E24" s="471">
        <v>312</v>
      </c>
      <c r="F24" s="256">
        <v>2116</v>
      </c>
      <c r="G24" s="480">
        <f t="shared" si="0"/>
        <v>10.438413361169108</v>
      </c>
      <c r="H24" s="124">
        <v>1896</v>
      </c>
      <c r="I24" s="352">
        <f t="shared" si="1"/>
        <v>220</v>
      </c>
    </row>
    <row r="25" spans="1:9" ht="12.75">
      <c r="A25" s="83" t="s">
        <v>69</v>
      </c>
      <c r="B25" s="85">
        <f>+B26+B27+B28+B29+B30</f>
        <v>1637</v>
      </c>
      <c r="C25" s="85">
        <f>+C26+C27+C28+C29+C30</f>
        <v>1925</v>
      </c>
      <c r="D25" s="85">
        <f>+D26+D27+D28+D29+D30</f>
        <v>1809</v>
      </c>
      <c r="E25" s="192">
        <f>+E26+E27+E28+E29+E30</f>
        <v>-165</v>
      </c>
      <c r="F25" s="191">
        <f>+F26+F27+F28+F29+F30</f>
        <v>1687</v>
      </c>
      <c r="G25" s="480">
        <f t="shared" si="0"/>
        <v>3.054367745876596</v>
      </c>
      <c r="H25" s="85">
        <f>+H26+H27+H28+H29+H30</f>
        <v>1635</v>
      </c>
      <c r="I25" s="352">
        <f t="shared" si="1"/>
        <v>52</v>
      </c>
    </row>
    <row r="26" spans="1:9" ht="12.75">
      <c r="A26" s="83" t="s">
        <v>605</v>
      </c>
      <c r="B26" s="472">
        <v>18</v>
      </c>
      <c r="C26" s="85">
        <v>162</v>
      </c>
      <c r="D26" s="85">
        <v>45</v>
      </c>
      <c r="E26" s="471">
        <v>4</v>
      </c>
      <c r="F26" s="120">
        <v>43</v>
      </c>
      <c r="G26" s="480"/>
      <c r="H26" s="254">
        <v>43</v>
      </c>
      <c r="I26" s="352">
        <f t="shared" si="1"/>
        <v>0</v>
      </c>
    </row>
    <row r="27" spans="1:9" ht="12.75">
      <c r="A27" s="83" t="s">
        <v>409</v>
      </c>
      <c r="B27" s="472">
        <v>164</v>
      </c>
      <c r="C27" s="254">
        <v>280</v>
      </c>
      <c r="D27" s="254">
        <v>235</v>
      </c>
      <c r="E27" s="471">
        <v>91</v>
      </c>
      <c r="F27" s="120">
        <v>235</v>
      </c>
      <c r="G27" s="480">
        <f t="shared" si="0"/>
        <v>43.292682926829265</v>
      </c>
      <c r="H27" s="254">
        <v>235</v>
      </c>
      <c r="I27" s="352">
        <f t="shared" si="1"/>
        <v>0</v>
      </c>
    </row>
    <row r="28" spans="1:9" ht="12.75">
      <c r="A28" s="83" t="s">
        <v>410</v>
      </c>
      <c r="B28" s="472">
        <v>101</v>
      </c>
      <c r="C28" s="254">
        <v>135</v>
      </c>
      <c r="D28" s="254">
        <v>34</v>
      </c>
      <c r="E28" s="471">
        <v>22</v>
      </c>
      <c r="F28" s="120">
        <v>34</v>
      </c>
      <c r="G28" s="480">
        <v>0</v>
      </c>
      <c r="H28" s="254">
        <v>34</v>
      </c>
      <c r="I28" s="352">
        <f t="shared" si="1"/>
        <v>0</v>
      </c>
    </row>
    <row r="29" spans="1:9" ht="12.75">
      <c r="A29" s="83" t="s">
        <v>70</v>
      </c>
      <c r="B29" s="85">
        <v>667</v>
      </c>
      <c r="C29" s="254">
        <v>621</v>
      </c>
      <c r="D29" s="254">
        <v>650</v>
      </c>
      <c r="E29" s="471">
        <v>55</v>
      </c>
      <c r="F29" s="120">
        <v>650</v>
      </c>
      <c r="G29" s="480">
        <f t="shared" si="0"/>
        <v>-2.5487256371814038</v>
      </c>
      <c r="H29" s="254">
        <v>650</v>
      </c>
      <c r="I29" s="352">
        <f t="shared" si="1"/>
        <v>0</v>
      </c>
    </row>
    <row r="30" spans="1:9" ht="12.75">
      <c r="A30" s="83" t="s">
        <v>468</v>
      </c>
      <c r="B30" s="254">
        <v>687</v>
      </c>
      <c r="C30" s="85">
        <v>727</v>
      </c>
      <c r="D30" s="85">
        <v>845</v>
      </c>
      <c r="E30" s="471">
        <v>-337</v>
      </c>
      <c r="F30" s="191">
        <v>725</v>
      </c>
      <c r="G30" s="480">
        <f t="shared" si="0"/>
        <v>5.5312954876273634</v>
      </c>
      <c r="H30" s="85">
        <v>673</v>
      </c>
      <c r="I30" s="352">
        <f t="shared" si="1"/>
        <v>52</v>
      </c>
    </row>
    <row r="31" spans="1:9" ht="12.75">
      <c r="A31" s="83" t="s">
        <v>71</v>
      </c>
      <c r="B31" s="256">
        <f>+B32+B33</f>
        <v>1931</v>
      </c>
      <c r="C31" s="256">
        <f>+C32+C33</f>
        <v>1750</v>
      </c>
      <c r="D31" s="256">
        <f>+D32+D33</f>
        <v>2519</v>
      </c>
      <c r="E31" s="126">
        <f>+E32+E33</f>
        <v>474</v>
      </c>
      <c r="F31" s="256">
        <f>+F32+F33</f>
        <v>2516</v>
      </c>
      <c r="G31" s="480">
        <f t="shared" si="0"/>
        <v>30.29518384256862</v>
      </c>
      <c r="H31" s="472">
        <f>+H32+H33</f>
        <v>2516</v>
      </c>
      <c r="I31" s="352">
        <f t="shared" si="1"/>
        <v>0</v>
      </c>
    </row>
    <row r="32" spans="1:9" ht="12.75">
      <c r="A32" s="83" t="s">
        <v>72</v>
      </c>
      <c r="B32" s="254">
        <v>856</v>
      </c>
      <c r="C32" s="254">
        <v>817</v>
      </c>
      <c r="D32" s="254">
        <v>819</v>
      </c>
      <c r="E32" s="471">
        <v>52</v>
      </c>
      <c r="F32" s="120">
        <v>819</v>
      </c>
      <c r="G32" s="480">
        <f t="shared" si="0"/>
        <v>-4.322429906542058</v>
      </c>
      <c r="H32" s="254">
        <v>819</v>
      </c>
      <c r="I32" s="352">
        <v>0</v>
      </c>
    </row>
    <row r="33" spans="1:9" ht="12.75">
      <c r="A33" s="83" t="s">
        <v>73</v>
      </c>
      <c r="B33" s="85">
        <v>1075</v>
      </c>
      <c r="C33" s="254">
        <v>933</v>
      </c>
      <c r="D33" s="85">
        <v>1700</v>
      </c>
      <c r="E33" s="471">
        <v>422</v>
      </c>
      <c r="F33" s="191">
        <v>1697</v>
      </c>
      <c r="G33" s="480">
        <f t="shared" si="0"/>
        <v>57.86046511627907</v>
      </c>
      <c r="H33" s="85">
        <v>1697</v>
      </c>
      <c r="I33" s="352">
        <f t="shared" si="1"/>
        <v>0</v>
      </c>
    </row>
    <row r="34" spans="1:9" ht="12.75">
      <c r="A34" s="83" t="s">
        <v>74</v>
      </c>
      <c r="B34" s="254">
        <v>0</v>
      </c>
      <c r="C34" s="254">
        <v>0</v>
      </c>
      <c r="D34" s="254">
        <v>0</v>
      </c>
      <c r="E34" s="471">
        <v>0</v>
      </c>
      <c r="F34" s="256">
        <v>0</v>
      </c>
      <c r="G34" s="480"/>
      <c r="H34" s="124"/>
      <c r="I34" s="352">
        <f t="shared" si="1"/>
        <v>0</v>
      </c>
    </row>
    <row r="35" spans="1:9" ht="12.75">
      <c r="A35" s="83" t="s">
        <v>75</v>
      </c>
      <c r="B35" s="254">
        <v>179</v>
      </c>
      <c r="C35" s="254">
        <v>271</v>
      </c>
      <c r="D35" s="254">
        <v>212</v>
      </c>
      <c r="E35" s="331">
        <v>55</v>
      </c>
      <c r="F35" s="256">
        <v>205</v>
      </c>
      <c r="G35" s="480">
        <f t="shared" si="0"/>
        <v>14.525139664804465</v>
      </c>
      <c r="H35" s="124">
        <v>182</v>
      </c>
      <c r="I35" s="352">
        <f t="shared" si="1"/>
        <v>23</v>
      </c>
    </row>
    <row r="36" spans="1:9" ht="12.75">
      <c r="A36" s="84" t="s">
        <v>46</v>
      </c>
      <c r="B36" s="255">
        <f>+B37+B38</f>
        <v>9587</v>
      </c>
      <c r="C36" s="255">
        <f>+C37+C38</f>
        <v>8289</v>
      </c>
      <c r="D36" s="255">
        <f>+D37+D38</f>
        <v>10251</v>
      </c>
      <c r="E36" s="68">
        <f>+E37+E38</f>
        <v>1709</v>
      </c>
      <c r="F36" s="121">
        <f>+F37+F38</f>
        <v>8683</v>
      </c>
      <c r="G36" s="481">
        <f t="shared" si="0"/>
        <v>-9.429435694169186</v>
      </c>
      <c r="H36" s="255">
        <f>+H37+H38</f>
        <v>8000</v>
      </c>
      <c r="I36" s="351">
        <f t="shared" si="1"/>
        <v>683</v>
      </c>
    </row>
    <row r="37" spans="1:9" ht="12.75">
      <c r="A37" s="83" t="s">
        <v>367</v>
      </c>
      <c r="B37" s="85">
        <v>2917</v>
      </c>
      <c r="C37" s="85">
        <v>2860</v>
      </c>
      <c r="D37" s="85">
        <v>3129</v>
      </c>
      <c r="E37" s="192">
        <v>297</v>
      </c>
      <c r="F37" s="191">
        <v>3060</v>
      </c>
      <c r="G37" s="481">
        <f t="shared" si="0"/>
        <v>4.902296880356527</v>
      </c>
      <c r="H37" s="124">
        <v>2910</v>
      </c>
      <c r="I37" s="352">
        <f t="shared" si="1"/>
        <v>150</v>
      </c>
    </row>
    <row r="38" spans="1:9" ht="13.5" thickBot="1">
      <c r="A38" s="83" t="s">
        <v>76</v>
      </c>
      <c r="B38" s="85">
        <v>6670</v>
      </c>
      <c r="C38" s="85">
        <v>5429</v>
      </c>
      <c r="D38" s="85">
        <v>7122</v>
      </c>
      <c r="E38" s="192">
        <v>1412</v>
      </c>
      <c r="F38" s="485">
        <v>5623</v>
      </c>
      <c r="G38" s="482">
        <f t="shared" si="0"/>
        <v>-15.697151424287858</v>
      </c>
      <c r="H38" s="473">
        <v>5090</v>
      </c>
      <c r="I38" s="353">
        <v>533</v>
      </c>
    </row>
    <row r="39" spans="1:8" ht="12.75">
      <c r="A39" s="334" t="s">
        <v>77</v>
      </c>
      <c r="B39" s="335">
        <f>+B6-B21</f>
        <v>-7538</v>
      </c>
      <c r="C39" s="335">
        <f>+C6-C21</f>
        <v>-2463</v>
      </c>
      <c r="D39" s="335">
        <f>+D6-D21</f>
        <v>-6945</v>
      </c>
      <c r="E39" s="336">
        <f>+E6-E21</f>
        <v>-2134</v>
      </c>
      <c r="F39" s="336">
        <f>+F6-F21</f>
        <v>-7118</v>
      </c>
      <c r="G39" s="474"/>
      <c r="H39" s="336">
        <f>+H6-H21</f>
        <v>-6408</v>
      </c>
    </row>
    <row r="40" spans="1:7" ht="13.5" thickBot="1">
      <c r="A40" s="328" t="s">
        <v>57</v>
      </c>
      <c r="B40" s="329">
        <f>+B41+B44-B48+B49+B50+B51</f>
        <v>7538</v>
      </c>
      <c r="C40" s="329">
        <f>+C41+C44-C48+C49+C50+C51</f>
        <v>2463</v>
      </c>
      <c r="D40" s="329">
        <f>+D41+D44-D48+D49+D50+D51</f>
        <v>6945</v>
      </c>
      <c r="E40" s="329">
        <f>+E41+E44-E48+E49+E50+E51</f>
        <v>2134</v>
      </c>
      <c r="F40" s="329">
        <f>+F41+F44-F48+F49+F50+F51</f>
        <v>7118</v>
      </c>
      <c r="G40" s="345"/>
    </row>
    <row r="41" spans="1:7" ht="12.75">
      <c r="A41" s="84" t="s">
        <v>58</v>
      </c>
      <c r="B41" s="255">
        <f>+B42-B43</f>
        <v>-89</v>
      </c>
      <c r="C41" s="255">
        <f>+C42-C43</f>
        <v>50</v>
      </c>
      <c r="D41" s="255">
        <f>+D42-D43</f>
        <v>-354</v>
      </c>
      <c r="E41" s="121">
        <f>+E42-E43</f>
        <v>-141</v>
      </c>
      <c r="F41" s="121">
        <f>+F42-F43</f>
        <v>2326</v>
      </c>
      <c r="G41" s="121"/>
    </row>
    <row r="42" spans="1:7" ht="12.75">
      <c r="A42" s="83" t="s">
        <v>439</v>
      </c>
      <c r="B42" s="85">
        <v>7710</v>
      </c>
      <c r="C42" s="85">
        <v>1054</v>
      </c>
      <c r="D42" s="85">
        <v>2814</v>
      </c>
      <c r="E42" s="191">
        <v>0</v>
      </c>
      <c r="F42" s="192">
        <v>6945</v>
      </c>
      <c r="G42" s="120"/>
    </row>
    <row r="43" spans="1:7" ht="12.75">
      <c r="A43" s="83" t="s">
        <v>78</v>
      </c>
      <c r="B43" s="85">
        <v>7799</v>
      </c>
      <c r="C43" s="85">
        <v>1004</v>
      </c>
      <c r="D43" s="85">
        <v>3168</v>
      </c>
      <c r="E43" s="191">
        <v>141</v>
      </c>
      <c r="F43" s="192">
        <v>4619</v>
      </c>
      <c r="G43" s="120"/>
    </row>
    <row r="44" spans="1:7" ht="12.75">
      <c r="A44" s="84" t="s">
        <v>59</v>
      </c>
      <c r="B44" s="255">
        <f>+B45-B46-B47</f>
        <v>3333</v>
      </c>
      <c r="C44" s="255">
        <f>+C45-C46-C47</f>
        <v>3233</v>
      </c>
      <c r="D44" s="255">
        <f>+D45-D46-D47</f>
        <v>3486</v>
      </c>
      <c r="E44" s="68">
        <f>+E45-E46-E47</f>
        <v>-65</v>
      </c>
      <c r="F44" s="68">
        <f>+F45-F46-F47</f>
        <v>3780</v>
      </c>
      <c r="G44" s="121"/>
    </row>
    <row r="45" spans="1:7" ht="12.75">
      <c r="A45" s="83" t="s">
        <v>518</v>
      </c>
      <c r="B45" s="85">
        <v>6371</v>
      </c>
      <c r="C45" s="85">
        <v>4804</v>
      </c>
      <c r="D45" s="85">
        <v>7196</v>
      </c>
      <c r="E45" s="191">
        <v>348</v>
      </c>
      <c r="F45" s="192">
        <v>7486</v>
      </c>
      <c r="G45" s="120"/>
    </row>
    <row r="46" spans="1:7" ht="12.75">
      <c r="A46" s="83" t="s">
        <v>78</v>
      </c>
      <c r="B46" s="85">
        <v>1396</v>
      </c>
      <c r="C46" s="85">
        <v>1571</v>
      </c>
      <c r="D46" s="85">
        <v>2427</v>
      </c>
      <c r="E46" s="191">
        <v>325</v>
      </c>
      <c r="F46" s="192">
        <v>2405</v>
      </c>
      <c r="G46" s="120"/>
    </row>
    <row r="47" spans="1:7" ht="12.75">
      <c r="A47" s="84" t="s">
        <v>310</v>
      </c>
      <c r="B47" s="255">
        <v>1642</v>
      </c>
      <c r="C47" s="86">
        <v>0</v>
      </c>
      <c r="D47" s="255">
        <v>1283</v>
      </c>
      <c r="E47" s="122">
        <v>88</v>
      </c>
      <c r="F47" s="68">
        <v>1301</v>
      </c>
      <c r="G47" s="120"/>
    </row>
    <row r="48" spans="1:7" ht="12.75">
      <c r="A48" s="84" t="s">
        <v>475</v>
      </c>
      <c r="B48" s="255">
        <v>1085</v>
      </c>
      <c r="C48" s="255">
        <v>1559</v>
      </c>
      <c r="D48" s="255">
        <v>301</v>
      </c>
      <c r="E48" s="121">
        <v>81</v>
      </c>
      <c r="F48" s="68">
        <v>373</v>
      </c>
      <c r="G48" s="120"/>
    </row>
    <row r="49" spans="1:7" ht="12.75">
      <c r="A49" s="83" t="s">
        <v>461</v>
      </c>
      <c r="B49" s="85">
        <v>2372</v>
      </c>
      <c r="C49" s="254">
        <v>0</v>
      </c>
      <c r="D49" s="85">
        <v>2587</v>
      </c>
      <c r="E49" s="191">
        <v>2304</v>
      </c>
      <c r="F49" s="192">
        <v>235</v>
      </c>
      <c r="G49" s="122"/>
    </row>
    <row r="50" spans="1:7" ht="12.75">
      <c r="A50" s="84" t="s">
        <v>519</v>
      </c>
      <c r="B50" s="255">
        <v>2445</v>
      </c>
      <c r="C50" s="86">
        <v>725</v>
      </c>
      <c r="D50" s="255">
        <v>650</v>
      </c>
      <c r="E50" s="121">
        <v>0</v>
      </c>
      <c r="F50" s="68">
        <v>400</v>
      </c>
      <c r="G50" s="122"/>
    </row>
    <row r="51" spans="1:7" ht="12.75">
      <c r="A51" s="83" t="s">
        <v>412</v>
      </c>
      <c r="B51" s="254">
        <v>562</v>
      </c>
      <c r="C51" s="254">
        <v>14</v>
      </c>
      <c r="D51" s="85">
        <v>877</v>
      </c>
      <c r="E51" s="191">
        <v>117</v>
      </c>
      <c r="F51" s="192">
        <v>750</v>
      </c>
      <c r="G51" s="122"/>
    </row>
    <row r="52" spans="1:7" ht="12.75">
      <c r="A52" s="84" t="s">
        <v>60</v>
      </c>
      <c r="B52" s="255">
        <f>+B6+B42+B45+B49+B51+B50</f>
        <v>36042</v>
      </c>
      <c r="C52" s="255">
        <f>+C6+C42+C45+C49+C51+C50</f>
        <v>29835</v>
      </c>
      <c r="D52" s="255">
        <f>+D6+D42+D45+D49+D51+D50</f>
        <v>36458</v>
      </c>
      <c r="E52" s="255">
        <f>+E6+E42+E45+E49+E51+E50</f>
        <v>4214</v>
      </c>
      <c r="F52" s="255">
        <f>+F6+F42+F45+F49+F51+F50</f>
        <v>33045</v>
      </c>
      <c r="G52" s="121"/>
    </row>
    <row r="53" spans="1:7" ht="12.75">
      <c r="A53" s="84" t="s">
        <v>61</v>
      </c>
      <c r="B53" s="255">
        <f>+B21+B43+B46+B47+B48</f>
        <v>36042</v>
      </c>
      <c r="C53" s="255">
        <f>+C21+C43+C46+C47+C48</f>
        <v>29835</v>
      </c>
      <c r="D53" s="255">
        <f>+D21+D43+D46+D47+D48</f>
        <v>36458</v>
      </c>
      <c r="E53" s="255">
        <f>+E21+E43+E46+E47+E48</f>
        <v>4214</v>
      </c>
      <c r="F53" s="255">
        <f>+F21+F43+F46+F47+F48</f>
        <v>33045</v>
      </c>
      <c r="G53" s="121"/>
    </row>
    <row r="54" spans="1:7" ht="12.75">
      <c r="A54" s="83" t="s">
        <v>520</v>
      </c>
      <c r="B54" s="85">
        <v>1935</v>
      </c>
      <c r="C54" s="85">
        <v>0</v>
      </c>
      <c r="D54" s="85">
        <v>0</v>
      </c>
      <c r="E54" s="191">
        <v>0</v>
      </c>
      <c r="F54" s="192">
        <v>0</v>
      </c>
      <c r="G54" s="121"/>
    </row>
    <row r="55" spans="1:7" ht="12.75">
      <c r="A55" s="84" t="s">
        <v>411</v>
      </c>
      <c r="B55" s="255">
        <f>+B54+B52</f>
        <v>37977</v>
      </c>
      <c r="C55" s="255">
        <f>+C54+C52</f>
        <v>29835</v>
      </c>
      <c r="D55" s="255">
        <f>+D54+D52</f>
        <v>36458</v>
      </c>
      <c r="E55" s="255"/>
      <c r="F55" s="255">
        <f>+F54+F52</f>
        <v>33045</v>
      </c>
      <c r="G55" s="121"/>
    </row>
    <row r="56" spans="1:7" ht="12.75">
      <c r="A56" s="84" t="s">
        <v>236</v>
      </c>
      <c r="B56" s="255">
        <f>+B21-B31</f>
        <v>22189</v>
      </c>
      <c r="C56" s="255">
        <f>+C21-C31</f>
        <v>23951</v>
      </c>
      <c r="D56" s="255">
        <f>+D21-D31</f>
        <v>26760</v>
      </c>
      <c r="E56" s="121"/>
      <c r="F56" s="68">
        <f>+F21-F31</f>
        <v>21831</v>
      </c>
      <c r="G56" s="121"/>
    </row>
    <row r="57" spans="1:7" ht="13.5" thickBot="1">
      <c r="A57" s="328" t="s">
        <v>303</v>
      </c>
      <c r="B57" s="329">
        <f>+B39+B31</f>
        <v>-5607</v>
      </c>
      <c r="C57" s="329">
        <f>+C39+C31</f>
        <v>-713</v>
      </c>
      <c r="D57" s="329">
        <f>+D39+D31</f>
        <v>-4426</v>
      </c>
      <c r="E57" s="119"/>
      <c r="F57" s="330">
        <f>+F39+F31</f>
        <v>-4602</v>
      </c>
      <c r="G57" s="119"/>
    </row>
    <row r="58" spans="1:7" ht="15">
      <c r="A58" s="606" t="s">
        <v>264</v>
      </c>
      <c r="B58" s="606"/>
      <c r="C58" s="117"/>
      <c r="D58" s="117"/>
      <c r="E58" s="117"/>
      <c r="F58" s="117"/>
      <c r="G58" s="117"/>
    </row>
    <row r="59" spans="1:7" ht="15">
      <c r="A59" s="326" t="s">
        <v>471</v>
      </c>
      <c r="B59" s="326"/>
      <c r="C59" s="327"/>
      <c r="D59" s="327"/>
      <c r="E59" s="327"/>
      <c r="F59" s="327"/>
      <c r="G59" s="327"/>
    </row>
    <row r="60" spans="1:7" ht="15">
      <c r="A60" s="326" t="s">
        <v>472</v>
      </c>
      <c r="B60" s="326"/>
      <c r="C60" s="327"/>
      <c r="D60" s="327"/>
      <c r="E60" s="327"/>
      <c r="F60" s="327"/>
      <c r="G60" s="327"/>
    </row>
    <row r="61" spans="1:7" ht="15">
      <c r="A61" s="326" t="s">
        <v>534</v>
      </c>
      <c r="B61" s="326"/>
      <c r="C61" s="327"/>
      <c r="D61" s="327"/>
      <c r="E61" s="327"/>
      <c r="F61" s="327"/>
      <c r="G61" s="327"/>
    </row>
    <row r="62" spans="1:7" ht="15">
      <c r="A62" s="326" t="s">
        <v>586</v>
      </c>
      <c r="B62" s="326"/>
      <c r="C62" s="327"/>
      <c r="D62" s="327"/>
      <c r="E62" s="327"/>
      <c r="F62" s="327"/>
      <c r="G62" s="327"/>
    </row>
    <row r="63" spans="1:7" ht="15">
      <c r="A63" s="337" t="s">
        <v>540</v>
      </c>
      <c r="G63" s="327"/>
    </row>
    <row r="64" spans="1:7" ht="15">
      <c r="A64" s="326"/>
      <c r="B64" s="326"/>
      <c r="C64" s="327"/>
      <c r="D64" s="327"/>
      <c r="E64" s="327"/>
      <c r="F64" s="327"/>
      <c r="G64" s="327"/>
    </row>
    <row r="66" ht="12.75">
      <c r="A66" s="337"/>
    </row>
    <row r="67" ht="12.75">
      <c r="A67" s="337"/>
    </row>
    <row r="68" ht="12.75">
      <c r="A68" s="337"/>
    </row>
    <row r="69" spans="1:2" ht="12.75">
      <c r="A69" s="469"/>
      <c r="B69" s="465"/>
    </row>
    <row r="70" spans="1:2" ht="12.75">
      <c r="A70" s="469"/>
      <c r="B70" s="465"/>
    </row>
    <row r="71" ht="12.75">
      <c r="A71" s="337"/>
    </row>
    <row r="72" ht="12.75">
      <c r="A72" s="337"/>
    </row>
    <row r="73" spans="1:2" ht="12.75">
      <c r="A73" s="337"/>
      <c r="B73" s="5"/>
    </row>
    <row r="74" ht="12.75">
      <c r="A74" s="337"/>
    </row>
    <row r="75" spans="1:4" ht="12.75">
      <c r="A75" s="337"/>
      <c r="B75" s="441"/>
      <c r="D75" s="441"/>
    </row>
    <row r="76" spans="1:4" ht="12.75">
      <c r="A76" s="337"/>
      <c r="B76" s="441"/>
      <c r="D76" s="441"/>
    </row>
    <row r="77" spans="1:4" ht="12.75">
      <c r="A77" s="337"/>
      <c r="B77" s="441"/>
      <c r="D77" s="441"/>
    </row>
    <row r="78" spans="1:2" ht="12.75">
      <c r="A78" s="337"/>
      <c r="B78" s="441"/>
    </row>
    <row r="79" ht="12.75">
      <c r="A79" s="337"/>
    </row>
    <row r="132" spans="1:7" ht="12.75">
      <c r="A132" s="67"/>
      <c r="B132" s="68"/>
      <c r="C132" s="68"/>
      <c r="D132" s="69"/>
      <c r="E132" s="68"/>
      <c r="F132" s="69"/>
      <c r="G132" s="69"/>
    </row>
  </sheetData>
  <sheetProtection/>
  <mergeCells count="3">
    <mergeCell ref="A4:A5"/>
    <mergeCell ref="C4:F4"/>
    <mergeCell ref="A58:B58"/>
  </mergeCells>
  <printOptions/>
  <pageMargins left="0.75" right="0.75" top="1" bottom="1" header="0.3" footer="0.3"/>
  <pageSetup fitToHeight="1" fitToWidth="1" horizontalDpi="600" verticalDpi="600" orientation="portrait" paperSize="9" scale="83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76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30.7109375" style="0" customWidth="1"/>
    <col min="2" max="2" width="11.140625" style="0" customWidth="1"/>
    <col min="3" max="3" width="10.140625" style="0" customWidth="1"/>
    <col min="4" max="4" width="10.8515625" style="0" customWidth="1"/>
    <col min="5" max="5" width="11.421875" style="0" customWidth="1"/>
    <col min="6" max="6" width="10.8515625" style="0" customWidth="1"/>
    <col min="7" max="7" width="11.8515625" style="0" customWidth="1"/>
  </cols>
  <sheetData>
    <row r="1" ht="12.75">
      <c r="A1" s="4" t="s">
        <v>258</v>
      </c>
    </row>
    <row r="2" ht="12.75">
      <c r="A2" s="4" t="s">
        <v>399</v>
      </c>
    </row>
    <row r="3" ht="12.75">
      <c r="A3" s="4" t="s">
        <v>599</v>
      </c>
    </row>
    <row r="4" spans="1:7" ht="18" customHeight="1">
      <c r="A4" s="159" t="s">
        <v>12</v>
      </c>
      <c r="B4" s="154"/>
      <c r="C4" s="115"/>
      <c r="D4" s="115"/>
      <c r="E4" s="115"/>
      <c r="F4" s="154"/>
      <c r="G4" s="154"/>
    </row>
    <row r="5" spans="1:7" ht="8.25" customHeight="1" thickBot="1">
      <c r="A5" s="159"/>
      <c r="B5" s="154"/>
      <c r="C5" s="115"/>
      <c r="D5" s="115"/>
      <c r="E5" s="115"/>
      <c r="F5" s="154"/>
      <c r="G5" s="154"/>
    </row>
    <row r="6" spans="1:7" ht="13.5" thickBot="1">
      <c r="A6" s="607" t="s">
        <v>246</v>
      </c>
      <c r="B6" s="128" t="s">
        <v>48</v>
      </c>
      <c r="C6" s="128" t="s">
        <v>234</v>
      </c>
      <c r="D6" s="176" t="s">
        <v>416</v>
      </c>
      <c r="E6" s="176" t="s">
        <v>462</v>
      </c>
      <c r="F6" s="176" t="s">
        <v>404</v>
      </c>
      <c r="G6" s="116"/>
    </row>
    <row r="7" spans="1:7" ht="13.5" thickBot="1">
      <c r="A7" s="608"/>
      <c r="B7" s="128" t="s">
        <v>50</v>
      </c>
      <c r="C7" s="128" t="s">
        <v>51</v>
      </c>
      <c r="D7" s="171" t="s">
        <v>402</v>
      </c>
      <c r="E7" s="128" t="s">
        <v>463</v>
      </c>
      <c r="F7" s="128" t="s">
        <v>403</v>
      </c>
      <c r="G7" s="116"/>
    </row>
    <row r="8" spans="1:7" ht="12.75">
      <c r="A8" s="506" t="s">
        <v>378</v>
      </c>
      <c r="B8" s="33">
        <v>13123.7</v>
      </c>
      <c r="C8" s="33">
        <v>18588.1</v>
      </c>
      <c r="D8" s="65">
        <v>17915.5</v>
      </c>
      <c r="E8" s="33">
        <v>17743</v>
      </c>
      <c r="F8" s="33">
        <f>+D8/C8*100</f>
        <v>96.38155594170465</v>
      </c>
      <c r="G8" s="116"/>
    </row>
    <row r="9" spans="1:7" ht="12.75">
      <c r="A9" s="106" t="s">
        <v>379</v>
      </c>
      <c r="B9" s="33">
        <v>59</v>
      </c>
      <c r="C9" s="33">
        <v>66</v>
      </c>
      <c r="D9" s="65">
        <v>63.8</v>
      </c>
      <c r="E9" s="33">
        <v>60.9</v>
      </c>
      <c r="F9" s="33">
        <f aca="true" t="shared" si="0" ref="F9:F29">+D9/C9*100</f>
        <v>96.66666666666667</v>
      </c>
      <c r="G9" s="116"/>
    </row>
    <row r="10" spans="1:7" ht="12.75">
      <c r="A10" s="169" t="s">
        <v>380</v>
      </c>
      <c r="B10" s="33">
        <v>626.2</v>
      </c>
      <c r="C10" s="33">
        <v>621.2</v>
      </c>
      <c r="D10" s="65">
        <v>606.6</v>
      </c>
      <c r="E10" s="33">
        <v>596.6</v>
      </c>
      <c r="F10" s="33">
        <f t="shared" si="0"/>
        <v>97.64971023824855</v>
      </c>
      <c r="G10" s="116"/>
    </row>
    <row r="11" spans="1:7" ht="12.75">
      <c r="A11" s="169" t="s">
        <v>381</v>
      </c>
      <c r="B11" s="33">
        <v>404.5</v>
      </c>
      <c r="C11" s="33">
        <v>456.6</v>
      </c>
      <c r="D11" s="65">
        <v>415.9</v>
      </c>
      <c r="E11" s="33">
        <v>391.7</v>
      </c>
      <c r="F11" s="33">
        <f t="shared" si="0"/>
        <v>91.08628996933858</v>
      </c>
      <c r="G11" s="116"/>
    </row>
    <row r="12" spans="1:7" ht="12.75">
      <c r="A12" s="169" t="s">
        <v>382</v>
      </c>
      <c r="B12" s="33">
        <v>115.1</v>
      </c>
      <c r="C12" s="33">
        <v>118.3</v>
      </c>
      <c r="D12" s="65">
        <v>101.6</v>
      </c>
      <c r="E12" s="33">
        <v>95.9</v>
      </c>
      <c r="F12" s="33">
        <f t="shared" si="0"/>
        <v>85.88334742180895</v>
      </c>
      <c r="G12" s="116"/>
    </row>
    <row r="13" spans="1:7" ht="12.75">
      <c r="A13" s="169" t="s">
        <v>383</v>
      </c>
      <c r="B13" s="33">
        <v>1650.1</v>
      </c>
      <c r="C13" s="33">
        <v>1814.3</v>
      </c>
      <c r="D13" s="65">
        <v>1758.9</v>
      </c>
      <c r="E13" s="33">
        <v>1714.9</v>
      </c>
      <c r="F13" s="33">
        <f t="shared" si="0"/>
        <v>96.94648073637217</v>
      </c>
      <c r="G13" s="116"/>
    </row>
    <row r="14" spans="1:7" ht="12.75">
      <c r="A14" s="169" t="s">
        <v>384</v>
      </c>
      <c r="B14" s="33">
        <v>1565.4</v>
      </c>
      <c r="C14" s="33">
        <v>1747.7</v>
      </c>
      <c r="D14" s="65">
        <v>1725.3</v>
      </c>
      <c r="E14" s="33">
        <v>1682.8</v>
      </c>
      <c r="F14" s="33">
        <f t="shared" si="0"/>
        <v>98.71831550037192</v>
      </c>
      <c r="G14" s="116"/>
    </row>
    <row r="15" spans="1:7" ht="12.75">
      <c r="A15" s="169" t="s">
        <v>385</v>
      </c>
      <c r="B15" s="33">
        <v>152.8</v>
      </c>
      <c r="C15" s="33">
        <v>157</v>
      </c>
      <c r="D15" s="65">
        <v>152.7</v>
      </c>
      <c r="E15" s="33">
        <v>150.3</v>
      </c>
      <c r="F15" s="33">
        <f t="shared" si="0"/>
        <v>97.26114649681527</v>
      </c>
      <c r="G15" s="116"/>
    </row>
    <row r="16" spans="1:7" ht="12.75">
      <c r="A16" s="169" t="s">
        <v>386</v>
      </c>
      <c r="B16" s="33">
        <v>202.5</v>
      </c>
      <c r="C16" s="33">
        <v>238.2</v>
      </c>
      <c r="D16" s="65">
        <v>229.3</v>
      </c>
      <c r="E16" s="33">
        <v>217.7</v>
      </c>
      <c r="F16" s="33">
        <f t="shared" si="0"/>
        <v>96.26364399664149</v>
      </c>
      <c r="G16" s="116"/>
    </row>
    <row r="17" spans="1:11" ht="12.75">
      <c r="A17" s="200" t="s">
        <v>387</v>
      </c>
      <c r="B17" s="34">
        <v>4996</v>
      </c>
      <c r="C17" s="34">
        <v>5152.8</v>
      </c>
      <c r="D17" s="201">
        <v>4812.5</v>
      </c>
      <c r="E17" s="34">
        <v>4698</v>
      </c>
      <c r="F17" s="34">
        <f t="shared" si="0"/>
        <v>93.39582362987113</v>
      </c>
      <c r="G17" s="116"/>
      <c r="K17" s="4"/>
    </row>
    <row r="18" spans="1:7" ht="12.75">
      <c r="A18" s="169" t="s">
        <v>388</v>
      </c>
      <c r="B18" s="33">
        <v>844.7</v>
      </c>
      <c r="C18" s="33">
        <v>973.7</v>
      </c>
      <c r="D18" s="65">
        <v>960.8</v>
      </c>
      <c r="E18" s="33">
        <v>954.6</v>
      </c>
      <c r="F18" s="528">
        <f t="shared" si="0"/>
        <v>98.67515661908183</v>
      </c>
      <c r="G18" s="116"/>
    </row>
    <row r="19" spans="1:7" ht="12.75">
      <c r="A19" s="169" t="s">
        <v>389</v>
      </c>
      <c r="B19" s="33">
        <v>88.3</v>
      </c>
      <c r="C19" s="33">
        <v>53.7</v>
      </c>
      <c r="D19" s="65">
        <v>52.8</v>
      </c>
      <c r="E19" s="33">
        <v>51.3</v>
      </c>
      <c r="F19" s="33">
        <f t="shared" si="0"/>
        <v>98.32402234636871</v>
      </c>
      <c r="G19" s="116"/>
    </row>
    <row r="20" spans="1:7" ht="12.75">
      <c r="A20" s="200" t="s">
        <v>390</v>
      </c>
      <c r="B20" s="34">
        <v>2391</v>
      </c>
      <c r="C20" s="34">
        <v>2793.6</v>
      </c>
      <c r="D20" s="201">
        <v>2727</v>
      </c>
      <c r="E20" s="34">
        <v>2550</v>
      </c>
      <c r="F20" s="34">
        <f t="shared" si="0"/>
        <v>97.61597938144331</v>
      </c>
      <c r="G20" s="116"/>
    </row>
    <row r="21" spans="1:7" ht="12.75">
      <c r="A21" s="169" t="s">
        <v>391</v>
      </c>
      <c r="B21" s="33">
        <v>350.5</v>
      </c>
      <c r="C21" s="33">
        <v>296.1</v>
      </c>
      <c r="D21" s="65">
        <v>283</v>
      </c>
      <c r="E21" s="33">
        <v>276.9</v>
      </c>
      <c r="F21" s="33">
        <f t="shared" si="0"/>
        <v>95.57581898007429</v>
      </c>
      <c r="G21" s="116"/>
    </row>
    <row r="22" spans="1:7" ht="12.75">
      <c r="A22" s="169" t="s">
        <v>392</v>
      </c>
      <c r="B22" s="33">
        <v>1317.5</v>
      </c>
      <c r="C22" s="33">
        <v>715.7</v>
      </c>
      <c r="D22" s="269">
        <v>629.5</v>
      </c>
      <c r="E22" s="33">
        <v>570.5</v>
      </c>
      <c r="F22" s="33">
        <f t="shared" si="0"/>
        <v>87.95584742210423</v>
      </c>
      <c r="G22" s="116"/>
    </row>
    <row r="23" spans="1:7" ht="12.75">
      <c r="A23" s="169" t="s">
        <v>393</v>
      </c>
      <c r="B23" s="33">
        <v>78</v>
      </c>
      <c r="C23" s="33">
        <v>40.3</v>
      </c>
      <c r="D23" s="65">
        <v>39.1</v>
      </c>
      <c r="E23" s="33">
        <v>38</v>
      </c>
      <c r="F23" s="33">
        <f t="shared" si="0"/>
        <v>97.02233250620348</v>
      </c>
      <c r="G23" s="116"/>
    </row>
    <row r="24" spans="1:7" ht="12.75">
      <c r="A24" s="169" t="s">
        <v>394</v>
      </c>
      <c r="B24" s="33">
        <v>36</v>
      </c>
      <c r="C24" s="33">
        <v>24.6</v>
      </c>
      <c r="D24" s="65">
        <v>23.5</v>
      </c>
      <c r="E24" s="33">
        <v>21.9</v>
      </c>
      <c r="F24" s="33">
        <f t="shared" si="0"/>
        <v>95.52845528455283</v>
      </c>
      <c r="G24" s="116"/>
    </row>
    <row r="25" spans="1:7" ht="12.75">
      <c r="A25" s="169" t="s">
        <v>395</v>
      </c>
      <c r="B25" s="33">
        <v>682</v>
      </c>
      <c r="C25" s="33">
        <v>1145.4</v>
      </c>
      <c r="D25" s="65">
        <v>977.7</v>
      </c>
      <c r="E25" s="33">
        <v>900.3</v>
      </c>
      <c r="F25" s="33">
        <f t="shared" si="0"/>
        <v>85.35882661079098</v>
      </c>
      <c r="G25" s="116"/>
    </row>
    <row r="26" spans="1:7" ht="12.75">
      <c r="A26" s="169" t="s">
        <v>396</v>
      </c>
      <c r="B26" s="33">
        <v>870.3</v>
      </c>
      <c r="C26" s="33">
        <v>1276.7</v>
      </c>
      <c r="D26" s="65">
        <v>845.1</v>
      </c>
      <c r="E26" s="33">
        <v>627.2</v>
      </c>
      <c r="F26" s="33">
        <f t="shared" si="0"/>
        <v>66.19409414897784</v>
      </c>
      <c r="G26" s="116"/>
    </row>
    <row r="27" spans="1:7" ht="12.75">
      <c r="A27" s="169" t="s">
        <v>397</v>
      </c>
      <c r="B27" s="33">
        <v>49.9</v>
      </c>
      <c r="C27" s="33">
        <v>146.7</v>
      </c>
      <c r="D27" s="65">
        <v>134.8</v>
      </c>
      <c r="E27" s="33">
        <v>132</v>
      </c>
      <c r="F27" s="33">
        <f t="shared" si="0"/>
        <v>91.88820722563055</v>
      </c>
      <c r="G27" s="116"/>
    </row>
    <row r="28" spans="1:7" ht="13.5" thickBot="1">
      <c r="A28" s="507" t="s">
        <v>398</v>
      </c>
      <c r="B28" s="33">
        <v>231.5</v>
      </c>
      <c r="C28" s="33">
        <v>246.4</v>
      </c>
      <c r="D28" s="65">
        <v>233</v>
      </c>
      <c r="E28" s="33">
        <v>227</v>
      </c>
      <c r="F28" s="33">
        <f t="shared" si="0"/>
        <v>94.56168831168831</v>
      </c>
      <c r="G28" s="116"/>
    </row>
    <row r="29" spans="1:7" ht="17.25" customHeight="1" thickBot="1">
      <c r="A29" s="172" t="s">
        <v>20</v>
      </c>
      <c r="B29" s="170">
        <f>SUM(B8:B28)</f>
        <v>29835.000000000004</v>
      </c>
      <c r="C29" s="170">
        <f>SUM(C8:C28)</f>
        <v>36673.09999999999</v>
      </c>
      <c r="D29" s="170">
        <f>SUM(D8:D28)</f>
        <v>34688.399999999994</v>
      </c>
      <c r="E29" s="346">
        <f>SUM(E8:E28)</f>
        <v>33701.5</v>
      </c>
      <c r="F29" s="170">
        <f t="shared" si="0"/>
        <v>94.58813135513498</v>
      </c>
      <c r="G29" s="116"/>
    </row>
    <row r="30" spans="1:7" ht="8.25" customHeight="1">
      <c r="A30" s="161"/>
      <c r="B30" s="156"/>
      <c r="C30" s="156"/>
      <c r="D30" s="156"/>
      <c r="E30" s="163"/>
      <c r="F30" s="156"/>
      <c r="G30" s="116"/>
    </row>
    <row r="31" spans="1:7" ht="12.75">
      <c r="A31" s="160" t="s">
        <v>400</v>
      </c>
      <c r="B31" s="157"/>
      <c r="C31" s="157"/>
      <c r="D31" s="157"/>
      <c r="E31" s="155"/>
      <c r="F31" s="116"/>
      <c r="G31" s="116"/>
    </row>
    <row r="32" spans="1:7" ht="12.75">
      <c r="A32" s="82" t="s">
        <v>226</v>
      </c>
      <c r="B32" s="162"/>
      <c r="C32" s="162"/>
      <c r="D32" s="82"/>
      <c r="F32" s="116"/>
      <c r="G32" s="116"/>
    </row>
    <row r="33" spans="1:7" ht="12.75">
      <c r="A33" s="82" t="s">
        <v>9</v>
      </c>
      <c r="B33" s="162"/>
      <c r="C33" s="162"/>
      <c r="D33" s="82"/>
      <c r="F33" s="116"/>
      <c r="G33" s="116"/>
    </row>
    <row r="34" spans="1:7" ht="12.75">
      <c r="A34" s="12"/>
      <c r="B34" s="116"/>
      <c r="C34" s="116"/>
      <c r="D34" s="116"/>
      <c r="E34" s="116"/>
      <c r="F34" s="116"/>
      <c r="G34" s="116"/>
    </row>
    <row r="35" spans="1:7" ht="12.75">
      <c r="A35" s="12"/>
      <c r="B35" s="116"/>
      <c r="C35" s="116"/>
      <c r="D35" s="116"/>
      <c r="E35" s="155"/>
      <c r="F35" s="116"/>
      <c r="G35" s="116"/>
    </row>
    <row r="36" spans="1:7" ht="12.75">
      <c r="A36" s="12"/>
      <c r="B36" s="116"/>
      <c r="C36" s="116"/>
      <c r="D36" s="116"/>
      <c r="E36" s="155"/>
      <c r="F36" s="116"/>
      <c r="G36" s="116"/>
    </row>
    <row r="37" spans="1:7" ht="12.75">
      <c r="A37" s="12"/>
      <c r="B37" s="116"/>
      <c r="C37" s="116"/>
      <c r="D37" s="116"/>
      <c r="E37" s="116"/>
      <c r="F37" s="116"/>
      <c r="G37" s="116"/>
    </row>
    <row r="38" spans="1:7" ht="12.75">
      <c r="A38" s="12"/>
      <c r="B38" s="116"/>
      <c r="C38" s="116"/>
      <c r="D38" s="116"/>
      <c r="E38" s="155"/>
      <c r="F38" s="116"/>
      <c r="G38" s="116"/>
    </row>
    <row r="39" spans="1:7" ht="12.75">
      <c r="A39" s="12"/>
      <c r="B39" s="116"/>
      <c r="C39" s="116"/>
      <c r="D39" s="116"/>
      <c r="E39" s="155"/>
      <c r="F39" s="116"/>
      <c r="G39" s="116"/>
    </row>
    <row r="40" spans="1:7" ht="12.75">
      <c r="A40" s="12"/>
      <c r="B40" s="116"/>
      <c r="C40" s="116"/>
      <c r="D40" s="116"/>
      <c r="E40" s="116"/>
      <c r="F40" s="116"/>
      <c r="G40" s="116"/>
    </row>
    <row r="41" spans="1:7" ht="12.75">
      <c r="A41" s="12"/>
      <c r="B41" s="116"/>
      <c r="C41" s="116"/>
      <c r="D41" s="116"/>
      <c r="E41" s="155"/>
      <c r="F41" s="116"/>
      <c r="G41" s="116"/>
    </row>
    <row r="42" spans="1:7" ht="12.75">
      <c r="A42" s="12"/>
      <c r="B42" s="116"/>
      <c r="C42" s="116"/>
      <c r="D42" s="116"/>
      <c r="E42" s="155"/>
      <c r="F42" s="116"/>
      <c r="G42" s="116"/>
    </row>
    <row r="43" spans="1:7" ht="12.75">
      <c r="A43" s="12"/>
      <c r="B43" s="116"/>
      <c r="C43" s="116"/>
      <c r="D43" s="116"/>
      <c r="E43" s="116"/>
      <c r="F43" s="116"/>
      <c r="G43" s="116"/>
    </row>
    <row r="44" spans="1:7" ht="12.75">
      <c r="A44" s="12"/>
      <c r="B44" s="116"/>
      <c r="C44" s="116"/>
      <c r="D44" s="116"/>
      <c r="E44" s="155"/>
      <c r="F44" s="116"/>
      <c r="G44" s="116"/>
    </row>
    <row r="45" spans="1:7" ht="12.75">
      <c r="A45" s="12"/>
      <c r="B45" s="116"/>
      <c r="C45" s="116"/>
      <c r="D45" s="116"/>
      <c r="E45" s="155"/>
      <c r="F45" s="116"/>
      <c r="G45" s="116"/>
    </row>
    <row r="46" spans="1:7" ht="12.75">
      <c r="A46" s="12"/>
      <c r="B46" s="116"/>
      <c r="C46" s="116"/>
      <c r="D46" s="116"/>
      <c r="E46" s="116"/>
      <c r="F46" s="116"/>
      <c r="G46" s="116"/>
    </row>
    <row r="47" spans="1:7" ht="12.75">
      <c r="A47" s="12"/>
      <c r="B47" s="116"/>
      <c r="C47" s="116"/>
      <c r="D47" s="116"/>
      <c r="E47" s="155"/>
      <c r="F47" s="116"/>
      <c r="G47" s="116"/>
    </row>
    <row r="48" spans="1:7" ht="12.75">
      <c r="A48" s="12"/>
      <c r="B48" s="116"/>
      <c r="C48" s="116"/>
      <c r="D48" s="116"/>
      <c r="E48" s="155"/>
      <c r="F48" s="116"/>
      <c r="G48" s="116"/>
    </row>
    <row r="49" spans="1:7" ht="12.75">
      <c r="A49" s="12"/>
      <c r="B49" s="116"/>
      <c r="C49" s="116"/>
      <c r="D49" s="116"/>
      <c r="E49" s="116"/>
      <c r="F49" s="116"/>
      <c r="G49" s="116"/>
    </row>
    <row r="50" spans="1:7" ht="12.75">
      <c r="A50" s="12"/>
      <c r="B50" s="116"/>
      <c r="C50" s="116"/>
      <c r="D50" s="116"/>
      <c r="E50" s="155"/>
      <c r="F50" s="116"/>
      <c r="G50" s="116"/>
    </row>
    <row r="51" spans="1:7" ht="12.75">
      <c r="A51" s="12"/>
      <c r="B51" s="116"/>
      <c r="C51" s="116"/>
      <c r="D51" s="116"/>
      <c r="E51" s="155"/>
      <c r="F51" s="116"/>
      <c r="G51" s="116"/>
    </row>
    <row r="52" spans="1:7" ht="12.75">
      <c r="A52" s="12"/>
      <c r="B52" s="116"/>
      <c r="C52" s="116"/>
      <c r="D52" s="116"/>
      <c r="E52" s="116"/>
      <c r="F52" s="116"/>
      <c r="G52" s="116"/>
    </row>
    <row r="53" spans="1:7" ht="12.75">
      <c r="A53" s="12"/>
      <c r="B53" s="116"/>
      <c r="C53" s="116"/>
      <c r="D53" s="116"/>
      <c r="E53" s="155"/>
      <c r="F53" s="116"/>
      <c r="G53" s="116"/>
    </row>
    <row r="54" spans="1:7" ht="12.75">
      <c r="A54" s="12"/>
      <c r="B54" s="116"/>
      <c r="C54" s="116"/>
      <c r="D54" s="116"/>
      <c r="E54" s="155"/>
      <c r="F54" s="116"/>
      <c r="G54" s="116"/>
    </row>
    <row r="55" spans="1:7" ht="12.75">
      <c r="A55" s="12"/>
      <c r="B55" s="116"/>
      <c r="C55" s="116"/>
      <c r="D55" s="116"/>
      <c r="E55" s="116"/>
      <c r="F55" s="116"/>
      <c r="G55" s="116"/>
    </row>
    <row r="56" spans="1:7" ht="12.75">
      <c r="A56" s="12"/>
      <c r="B56" s="116"/>
      <c r="C56" s="116"/>
      <c r="D56" s="116"/>
      <c r="E56" s="155"/>
      <c r="F56" s="116"/>
      <c r="G56" s="116"/>
    </row>
    <row r="57" spans="1:7" ht="12.75">
      <c r="A57" s="12"/>
      <c r="B57" s="116"/>
      <c r="C57" s="116"/>
      <c r="D57" s="116"/>
      <c r="E57" s="155"/>
      <c r="F57" s="116"/>
      <c r="G57" s="116"/>
    </row>
    <row r="58" spans="1:7" ht="12.75">
      <c r="A58" s="12"/>
      <c r="B58" s="116"/>
      <c r="C58" s="116"/>
      <c r="D58" s="116"/>
      <c r="E58" s="116"/>
      <c r="F58" s="116"/>
      <c r="G58" s="116"/>
    </row>
    <row r="59" spans="1:7" ht="12.75">
      <c r="A59" s="12"/>
      <c r="B59" s="116"/>
      <c r="C59" s="116"/>
      <c r="D59" s="116"/>
      <c r="E59" s="155"/>
      <c r="F59" s="116"/>
      <c r="G59" s="116"/>
    </row>
    <row r="60" spans="1:7" ht="12.75">
      <c r="A60" s="12"/>
      <c r="B60" s="116"/>
      <c r="C60" s="116"/>
      <c r="D60" s="116"/>
      <c r="E60" s="155"/>
      <c r="F60" s="116"/>
      <c r="G60" s="116"/>
    </row>
    <row r="61" spans="1:7" ht="12.75">
      <c r="A61" s="12"/>
      <c r="B61" s="116"/>
      <c r="C61" s="116"/>
      <c r="D61" s="116"/>
      <c r="E61" s="116"/>
      <c r="F61" s="116"/>
      <c r="G61" s="116"/>
    </row>
    <row r="62" spans="1:7" ht="12.75">
      <c r="A62" s="12"/>
      <c r="B62" s="116"/>
      <c r="C62" s="116"/>
      <c r="D62" s="116"/>
      <c r="E62" s="155"/>
      <c r="F62" s="116"/>
      <c r="G62" s="116"/>
    </row>
    <row r="63" spans="1:7" ht="12.75">
      <c r="A63" s="12"/>
      <c r="B63" s="116"/>
      <c r="C63" s="116"/>
      <c r="D63" s="116"/>
      <c r="E63" s="155"/>
      <c r="F63" s="116"/>
      <c r="G63" s="116"/>
    </row>
    <row r="64" spans="1:7" ht="12.75">
      <c r="A64" s="12"/>
      <c r="B64" s="116"/>
      <c r="C64" s="116"/>
      <c r="D64" s="116"/>
      <c r="E64" s="116"/>
      <c r="F64" s="116"/>
      <c r="G64" s="116"/>
    </row>
    <row r="65" spans="1:7" ht="12.75">
      <c r="A65" s="12"/>
      <c r="B65" s="116"/>
      <c r="C65" s="116"/>
      <c r="D65" s="116"/>
      <c r="E65" s="116"/>
      <c r="F65" s="116"/>
      <c r="G65" s="116"/>
    </row>
    <row r="66" spans="1:7" ht="12.75">
      <c r="A66" s="12"/>
      <c r="B66" s="116"/>
      <c r="C66" s="116"/>
      <c r="D66" s="116"/>
      <c r="E66" s="116"/>
      <c r="F66" s="116"/>
      <c r="G66" s="116"/>
    </row>
    <row r="67" spans="1:7" ht="12.75">
      <c r="A67" s="12"/>
      <c r="B67" s="116"/>
      <c r="C67" s="116"/>
      <c r="D67" s="116"/>
      <c r="E67" s="116"/>
      <c r="F67" s="116"/>
      <c r="G67" s="116"/>
    </row>
    <row r="68" spans="1:7" ht="12.75">
      <c r="A68" s="12"/>
      <c r="B68" s="116"/>
      <c r="C68" s="116"/>
      <c r="D68" s="116"/>
      <c r="E68" s="155"/>
      <c r="F68" s="116"/>
      <c r="G68" s="116"/>
    </row>
    <row r="69" spans="1:7" ht="12.75">
      <c r="A69" s="12"/>
      <c r="B69" s="116"/>
      <c r="C69" s="116"/>
      <c r="D69" s="116"/>
      <c r="E69" s="155"/>
      <c r="F69" s="116"/>
      <c r="G69" s="116"/>
    </row>
    <row r="70" spans="1:7" ht="12.75">
      <c r="A70" s="12"/>
      <c r="B70" s="116"/>
      <c r="C70" s="116"/>
      <c r="D70" s="116"/>
      <c r="E70" s="116"/>
      <c r="F70" s="116"/>
      <c r="G70" s="116"/>
    </row>
    <row r="71" spans="1:7" ht="12.75">
      <c r="A71" s="12"/>
      <c r="B71" s="116"/>
      <c r="C71" s="116"/>
      <c r="D71" s="116"/>
      <c r="E71" s="116"/>
      <c r="F71" s="116"/>
      <c r="G71" s="116"/>
    </row>
    <row r="72" spans="1:7" ht="12.75">
      <c r="A72" s="12"/>
      <c r="B72" s="116"/>
      <c r="C72" s="116"/>
      <c r="D72" s="116"/>
      <c r="E72" s="116"/>
      <c r="F72" s="116"/>
      <c r="G72" s="116"/>
    </row>
    <row r="73" spans="1:7" ht="12.75">
      <c r="A73" s="12"/>
      <c r="B73" s="116"/>
      <c r="C73" s="116"/>
      <c r="D73" s="116"/>
      <c r="E73" s="116"/>
      <c r="F73" s="116"/>
      <c r="G73" s="116"/>
    </row>
    <row r="74" spans="1:7" ht="12.75">
      <c r="A74" s="32"/>
      <c r="B74" s="156"/>
      <c r="C74" s="156"/>
      <c r="D74" s="156"/>
      <c r="E74" s="156"/>
      <c r="F74" s="156"/>
      <c r="G74" s="156"/>
    </row>
    <row r="75" spans="1:7" ht="12.75">
      <c r="A75" s="12"/>
      <c r="B75" s="116"/>
      <c r="C75" s="157"/>
      <c r="D75" s="158"/>
      <c r="E75" s="158"/>
      <c r="F75" s="116"/>
      <c r="G75" s="116"/>
    </row>
    <row r="76" spans="1:7" ht="12.75">
      <c r="A76" s="105"/>
      <c r="B76" s="116"/>
      <c r="C76" s="116"/>
      <c r="D76" s="116"/>
      <c r="E76" s="116"/>
      <c r="F76" s="116"/>
      <c r="G76" s="116"/>
    </row>
  </sheetData>
  <sheetProtection/>
  <mergeCells count="1">
    <mergeCell ref="A6:A7"/>
  </mergeCells>
  <printOptions/>
  <pageMargins left="1.141732283464567" right="0.7086614173228347" top="0.7480314960629921" bottom="0.7480314960629921" header="0.35433070866141736" footer="0.31496062992125984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42"/>
  <sheetViews>
    <sheetView zoomScalePageLayoutView="0" workbookViewId="0" topLeftCell="A7">
      <selection activeCell="A41" sqref="A41"/>
    </sheetView>
  </sheetViews>
  <sheetFormatPr defaultColWidth="11.421875" defaultRowHeight="12.75"/>
  <cols>
    <col min="1" max="1" width="8.28125" style="4" customWidth="1"/>
    <col min="2" max="2" width="12.421875" style="0" customWidth="1"/>
    <col min="3" max="3" width="12.7109375" style="0" customWidth="1"/>
    <col min="4" max="4" width="11.8515625" style="0" customWidth="1"/>
    <col min="5" max="6" width="12.28125" style="0" customWidth="1"/>
    <col min="7" max="7" width="14.140625" style="0" customWidth="1"/>
    <col min="8" max="8" width="11.7109375" style="0" customWidth="1"/>
  </cols>
  <sheetData>
    <row r="1" s="4" customFormat="1" ht="12.75">
      <c r="A1" s="4" t="s">
        <v>79</v>
      </c>
    </row>
    <row r="2" s="4" customFormat="1" ht="12.75">
      <c r="A2" s="4" t="s">
        <v>249</v>
      </c>
    </row>
    <row r="3" s="4" customFormat="1" ht="12.75">
      <c r="A3" s="4" t="s">
        <v>12</v>
      </c>
    </row>
    <row r="4" s="4" customFormat="1" ht="13.5" thickBot="1"/>
    <row r="5" spans="1:8" s="4" customFormat="1" ht="25.5">
      <c r="A5" s="607" t="s">
        <v>80</v>
      </c>
      <c r="B5" s="35" t="s">
        <v>81</v>
      </c>
      <c r="C5" s="35" t="s">
        <v>82</v>
      </c>
      <c r="D5" s="35" t="s">
        <v>83</v>
      </c>
      <c r="E5" s="1" t="s">
        <v>84</v>
      </c>
      <c r="F5" s="35" t="s">
        <v>85</v>
      </c>
      <c r="G5" s="35" t="s">
        <v>86</v>
      </c>
      <c r="H5" s="35" t="s">
        <v>87</v>
      </c>
    </row>
    <row r="6" spans="1:8" s="4" customFormat="1" ht="13.5" thickBot="1">
      <c r="A6" s="608"/>
      <c r="B6" s="24" t="s">
        <v>49</v>
      </c>
      <c r="C6" s="24" t="s">
        <v>50</v>
      </c>
      <c r="D6" s="24" t="s">
        <v>88</v>
      </c>
      <c r="E6" s="24" t="s">
        <v>52</v>
      </c>
      <c r="F6" s="24" t="s">
        <v>89</v>
      </c>
      <c r="G6" s="24" t="s">
        <v>90</v>
      </c>
      <c r="H6" s="24" t="s">
        <v>91</v>
      </c>
    </row>
    <row r="7" spans="1:8" ht="12.75">
      <c r="A7" s="572">
        <v>1994</v>
      </c>
      <c r="B7" s="558">
        <v>1434.8</v>
      </c>
      <c r="C7" s="19">
        <v>13757.8</v>
      </c>
      <c r="D7" s="19">
        <f aca="true" t="shared" si="0" ref="D7:D41">+C7+B7</f>
        <v>15192.599999999999</v>
      </c>
      <c r="E7" s="19">
        <v>22697.3</v>
      </c>
      <c r="F7" s="36">
        <f aca="true" t="shared" si="1" ref="F7:F36">+B7/E7</f>
        <v>0.06321456737144947</v>
      </c>
      <c r="G7" s="36">
        <f aca="true" t="shared" si="2" ref="G7:G36">+C7/E7</f>
        <v>0.606142580835606</v>
      </c>
      <c r="H7" s="529">
        <f aca="true" t="shared" si="3" ref="H7:H36">+D7/E7</f>
        <v>0.6693571482070554</v>
      </c>
    </row>
    <row r="8" spans="1:8" ht="12.75">
      <c r="A8" s="206">
        <v>1995</v>
      </c>
      <c r="B8" s="558">
        <v>1478</v>
      </c>
      <c r="C8" s="19">
        <v>12378.9</v>
      </c>
      <c r="D8" s="19">
        <f t="shared" si="0"/>
        <v>13856.9</v>
      </c>
      <c r="E8" s="19">
        <v>24420.7</v>
      </c>
      <c r="F8" s="36">
        <f t="shared" si="1"/>
        <v>0.06052242564709447</v>
      </c>
      <c r="G8" s="36">
        <f t="shared" si="2"/>
        <v>0.5069019315580634</v>
      </c>
      <c r="H8" s="529">
        <f t="shared" si="3"/>
        <v>0.5674243572051579</v>
      </c>
    </row>
    <row r="9" spans="1:8" ht="12.75">
      <c r="A9" s="206">
        <v>1996</v>
      </c>
      <c r="B9" s="558">
        <v>1863.4</v>
      </c>
      <c r="C9" s="19">
        <v>12628</v>
      </c>
      <c r="D9" s="19">
        <f t="shared" si="0"/>
        <v>14491.4</v>
      </c>
      <c r="E9" s="19">
        <v>25213.8</v>
      </c>
      <c r="F9" s="36">
        <f t="shared" si="1"/>
        <v>0.0739039732210139</v>
      </c>
      <c r="G9" s="36">
        <f t="shared" si="2"/>
        <v>0.5008368433159619</v>
      </c>
      <c r="H9" s="529">
        <f t="shared" si="3"/>
        <v>0.5747408165369758</v>
      </c>
    </row>
    <row r="10" spans="1:8" ht="12.75">
      <c r="A10" s="206">
        <v>1997</v>
      </c>
      <c r="B10" s="558">
        <v>1658.2</v>
      </c>
      <c r="C10" s="19">
        <v>12579.1</v>
      </c>
      <c r="D10" s="19">
        <f t="shared" si="0"/>
        <v>14237.300000000001</v>
      </c>
      <c r="E10" s="19">
        <v>28147.9</v>
      </c>
      <c r="F10" s="36">
        <f t="shared" si="1"/>
        <v>0.05891025618252161</v>
      </c>
      <c r="G10" s="36">
        <f t="shared" si="2"/>
        <v>0.4468930186621382</v>
      </c>
      <c r="H10" s="529">
        <f t="shared" si="3"/>
        <v>0.5058032748446598</v>
      </c>
    </row>
    <row r="11" spans="1:8" ht="12.75">
      <c r="A11" s="206">
        <v>1998</v>
      </c>
      <c r="B11" s="558">
        <v>2434.6</v>
      </c>
      <c r="C11" s="19">
        <v>13240.8</v>
      </c>
      <c r="D11" s="19">
        <f>+C11+B11</f>
        <v>15675.4</v>
      </c>
      <c r="E11" s="19">
        <v>27967.9</v>
      </c>
      <c r="F11" s="36">
        <f t="shared" si="1"/>
        <v>0.08704979637369985</v>
      </c>
      <c r="G11" s="36">
        <f t="shared" si="2"/>
        <v>0.4734284662059003</v>
      </c>
      <c r="H11" s="529">
        <f t="shared" si="3"/>
        <v>0.5604782625796001</v>
      </c>
    </row>
    <row r="12" spans="1:8" ht="12.75">
      <c r="A12" s="206">
        <v>1999</v>
      </c>
      <c r="B12" s="558">
        <v>3014.6</v>
      </c>
      <c r="C12" s="19">
        <v>13752.4</v>
      </c>
      <c r="D12" s="19">
        <f t="shared" si="0"/>
        <v>16767</v>
      </c>
      <c r="E12" s="19">
        <v>19635.5</v>
      </c>
      <c r="F12" s="36">
        <f t="shared" si="1"/>
        <v>0.15352804868732653</v>
      </c>
      <c r="G12" s="36">
        <f t="shared" si="2"/>
        <v>0.7003845076519569</v>
      </c>
      <c r="H12" s="529">
        <f t="shared" si="3"/>
        <v>0.8539125563392834</v>
      </c>
    </row>
    <row r="13" spans="1:8" ht="12.75">
      <c r="A13" s="206">
        <v>2000</v>
      </c>
      <c r="B13" s="558">
        <v>2832.5</v>
      </c>
      <c r="C13" s="19">
        <v>11335.4</v>
      </c>
      <c r="D13" s="19">
        <f t="shared" si="0"/>
        <v>14167.9</v>
      </c>
      <c r="E13" s="19">
        <v>18318.6</v>
      </c>
      <c r="F13" s="36">
        <f t="shared" si="1"/>
        <v>0.154624261679386</v>
      </c>
      <c r="G13" s="36">
        <f t="shared" si="2"/>
        <v>0.6187918290699072</v>
      </c>
      <c r="H13" s="529">
        <f t="shared" si="3"/>
        <v>0.7734160907492931</v>
      </c>
    </row>
    <row r="14" spans="1:8" ht="12.75">
      <c r="A14" s="206">
        <v>2001</v>
      </c>
      <c r="B14" s="558">
        <v>2801.4</v>
      </c>
      <c r="C14" s="19">
        <v>11372.8</v>
      </c>
      <c r="D14" s="19">
        <f t="shared" si="0"/>
        <v>14174.199999999999</v>
      </c>
      <c r="E14" s="19">
        <v>24468.3</v>
      </c>
      <c r="F14" s="36">
        <f t="shared" si="1"/>
        <v>0.1144909944703964</v>
      </c>
      <c r="G14" s="36">
        <f t="shared" si="2"/>
        <v>0.46479730917145856</v>
      </c>
      <c r="H14" s="529">
        <f t="shared" si="3"/>
        <v>0.5792883036418549</v>
      </c>
    </row>
    <row r="15" spans="1:8" ht="12.75">
      <c r="A15" s="206">
        <v>2002</v>
      </c>
      <c r="B15" s="558">
        <v>2771.1</v>
      </c>
      <c r="C15" s="19">
        <v>11388.1</v>
      </c>
      <c r="D15" s="19">
        <f t="shared" si="0"/>
        <v>14159.2</v>
      </c>
      <c r="E15" s="19">
        <v>28548.9</v>
      </c>
      <c r="F15" s="36">
        <f t="shared" si="1"/>
        <v>0.09706503578071309</v>
      </c>
      <c r="G15" s="36">
        <f t="shared" si="2"/>
        <v>0.39889803109752037</v>
      </c>
      <c r="H15" s="529">
        <f t="shared" si="3"/>
        <v>0.4959630668782335</v>
      </c>
    </row>
    <row r="16" spans="1:8" ht="12.75">
      <c r="A16" s="206">
        <v>2003</v>
      </c>
      <c r="B16" s="558">
        <v>3016.2</v>
      </c>
      <c r="C16" s="19">
        <v>11482.3</v>
      </c>
      <c r="D16" s="19">
        <f t="shared" si="0"/>
        <v>14498.5</v>
      </c>
      <c r="E16" s="19">
        <v>32432.9</v>
      </c>
      <c r="F16" s="36">
        <f t="shared" si="1"/>
        <v>0.09299815927653708</v>
      </c>
      <c r="G16" s="36">
        <f t="shared" si="2"/>
        <v>0.35403247936508914</v>
      </c>
      <c r="H16" s="529">
        <f t="shared" si="3"/>
        <v>0.44703063864162623</v>
      </c>
    </row>
    <row r="17" spans="1:8" ht="12.75">
      <c r="A17" s="206">
        <v>2004</v>
      </c>
      <c r="B17" s="558">
        <v>3489.1</v>
      </c>
      <c r="C17" s="19">
        <v>11060.4</v>
      </c>
      <c r="D17" s="19">
        <f t="shared" si="0"/>
        <v>14549.5</v>
      </c>
      <c r="E17" s="19">
        <v>36591.6</v>
      </c>
      <c r="F17" s="36">
        <f t="shared" si="1"/>
        <v>0.09535248526984336</v>
      </c>
      <c r="G17" s="36">
        <f t="shared" si="2"/>
        <v>0.30226609385760667</v>
      </c>
      <c r="H17" s="529">
        <f t="shared" si="3"/>
        <v>0.39761857912745</v>
      </c>
    </row>
    <row r="18" spans="1:8" ht="12.75">
      <c r="A18" s="206">
        <v>2005</v>
      </c>
      <c r="B18" s="558">
        <v>3686.3</v>
      </c>
      <c r="C18" s="19">
        <v>10850.3</v>
      </c>
      <c r="D18" s="19">
        <f t="shared" si="0"/>
        <v>14536.599999999999</v>
      </c>
      <c r="E18" s="19">
        <v>41507</v>
      </c>
      <c r="F18" s="36">
        <f t="shared" si="1"/>
        <v>0.08881152576673815</v>
      </c>
      <c r="G18" s="36">
        <f t="shared" si="2"/>
        <v>0.26140891897752183</v>
      </c>
      <c r="H18" s="529">
        <f t="shared" si="3"/>
        <v>0.35022044474425995</v>
      </c>
    </row>
    <row r="19" spans="1:8" ht="12.75">
      <c r="A19" s="206">
        <v>2006</v>
      </c>
      <c r="B19" s="558">
        <v>3277.552223967</v>
      </c>
      <c r="C19" s="19">
        <v>10214.867</v>
      </c>
      <c r="D19" s="19">
        <f t="shared" si="0"/>
        <v>13492.419223967001</v>
      </c>
      <c r="E19" s="19">
        <v>46802</v>
      </c>
      <c r="F19" s="36">
        <f t="shared" si="1"/>
        <v>0.07003017443628477</v>
      </c>
      <c r="G19" s="36">
        <f t="shared" si="2"/>
        <v>0.21825706166403144</v>
      </c>
      <c r="H19" s="529">
        <f t="shared" si="3"/>
        <v>0.28828723610031626</v>
      </c>
    </row>
    <row r="20" spans="1:8" ht="13.5" customHeight="1">
      <c r="A20" s="206">
        <v>2007</v>
      </c>
      <c r="B20" s="558">
        <v>3239.87759163</v>
      </c>
      <c r="C20" s="19">
        <v>10632.695</v>
      </c>
      <c r="D20" s="19">
        <f t="shared" si="0"/>
        <v>13872.57259163</v>
      </c>
      <c r="E20" s="19">
        <v>51007.8</v>
      </c>
      <c r="F20" s="36">
        <f t="shared" si="1"/>
        <v>0.0635172971904297</v>
      </c>
      <c r="G20" s="36">
        <f t="shared" si="2"/>
        <v>0.20845233474096117</v>
      </c>
      <c r="H20" s="529">
        <f t="shared" si="3"/>
        <v>0.27196963193139084</v>
      </c>
    </row>
    <row r="21" spans="1:8" ht="12" customHeight="1">
      <c r="A21" s="206">
        <v>2008</v>
      </c>
      <c r="B21" s="558">
        <v>3645.1</v>
      </c>
      <c r="C21" s="19">
        <v>10088.9</v>
      </c>
      <c r="D21" s="19">
        <f t="shared" si="0"/>
        <v>13734</v>
      </c>
      <c r="E21" s="19">
        <v>61762.6</v>
      </c>
      <c r="F21" s="36">
        <f t="shared" si="1"/>
        <v>0.059017916991836485</v>
      </c>
      <c r="G21" s="36">
        <f t="shared" si="2"/>
        <v>0.1633496646838054</v>
      </c>
      <c r="H21" s="529">
        <f t="shared" si="3"/>
        <v>0.2223675816756419</v>
      </c>
    </row>
    <row r="22" spans="1:8" ht="12.75">
      <c r="A22" s="206">
        <v>2009</v>
      </c>
      <c r="B22" s="558">
        <v>2842.2</v>
      </c>
      <c r="C22" s="19">
        <v>7389.2</v>
      </c>
      <c r="D22" s="19">
        <f t="shared" si="0"/>
        <v>10231.4</v>
      </c>
      <c r="E22" s="19">
        <v>62519.7</v>
      </c>
      <c r="F22" s="36">
        <f t="shared" si="1"/>
        <v>0.04546087073354479</v>
      </c>
      <c r="G22" s="36">
        <f t="shared" si="2"/>
        <v>0.1181899465288541</v>
      </c>
      <c r="H22" s="529">
        <f t="shared" si="3"/>
        <v>0.16365081726239888</v>
      </c>
    </row>
    <row r="23" spans="1:8" ht="12.75">
      <c r="A23" s="206">
        <v>2010</v>
      </c>
      <c r="B23" s="558">
        <v>4665</v>
      </c>
      <c r="C23" s="19">
        <v>8671.7</v>
      </c>
      <c r="D23" s="19">
        <f t="shared" si="0"/>
        <v>13336.7</v>
      </c>
      <c r="E23" s="19">
        <v>69555.4</v>
      </c>
      <c r="F23" s="36">
        <f t="shared" si="1"/>
        <v>0.06706884009005772</v>
      </c>
      <c r="G23" s="36">
        <f t="shared" si="2"/>
        <v>0.12467328201692465</v>
      </c>
      <c r="H23" s="529">
        <f t="shared" si="3"/>
        <v>0.19174212210698238</v>
      </c>
    </row>
    <row r="24" spans="1:8" ht="12.75">
      <c r="A24" s="206">
        <v>2011</v>
      </c>
      <c r="B24" s="558">
        <v>4506.5</v>
      </c>
      <c r="C24" s="19">
        <v>10046.4</v>
      </c>
      <c r="D24" s="19">
        <f t="shared" si="0"/>
        <v>14552.9</v>
      </c>
      <c r="E24" s="19">
        <v>79779.8</v>
      </c>
      <c r="F24" s="36">
        <f t="shared" si="1"/>
        <v>0.05648672972356411</v>
      </c>
      <c r="G24" s="36">
        <f t="shared" si="2"/>
        <v>0.1259266130022888</v>
      </c>
      <c r="H24" s="529">
        <f t="shared" si="3"/>
        <v>0.1824133427258529</v>
      </c>
    </row>
    <row r="25" spans="1:12" ht="12.75">
      <c r="A25" s="206">
        <v>2012</v>
      </c>
      <c r="B25" s="558">
        <v>7780.5</v>
      </c>
      <c r="C25" s="19">
        <v>10871.8</v>
      </c>
      <c r="D25" s="19">
        <f t="shared" si="0"/>
        <v>18652.3</v>
      </c>
      <c r="E25" s="19">
        <v>87498.6</v>
      </c>
      <c r="F25" s="36">
        <f t="shared" si="1"/>
        <v>0.08892142274276388</v>
      </c>
      <c r="G25" s="36">
        <f t="shared" si="2"/>
        <v>0.12425113087523684</v>
      </c>
      <c r="H25" s="529">
        <f t="shared" si="3"/>
        <v>0.21317255361800072</v>
      </c>
      <c r="L25" s="12"/>
    </row>
    <row r="26" spans="1:8" ht="12.75">
      <c r="A26" s="206">
        <v>2013</v>
      </c>
      <c r="B26" s="558">
        <v>9926.6</v>
      </c>
      <c r="C26" s="19">
        <v>12913.9</v>
      </c>
      <c r="D26" s="19">
        <f t="shared" si="0"/>
        <v>22840.5</v>
      </c>
      <c r="E26" s="19">
        <v>95129.7</v>
      </c>
      <c r="F26" s="36">
        <f t="shared" si="1"/>
        <v>0.10434806374875566</v>
      </c>
      <c r="G26" s="36">
        <f t="shared" si="2"/>
        <v>0.1357504543796522</v>
      </c>
      <c r="H26" s="529">
        <f t="shared" si="3"/>
        <v>0.24009851812840785</v>
      </c>
    </row>
    <row r="27" spans="1:8" ht="12.75">
      <c r="A27" s="206">
        <v>2014</v>
      </c>
      <c r="B27" s="558">
        <v>12558.3</v>
      </c>
      <c r="C27" s="19">
        <v>17581.9</v>
      </c>
      <c r="D27" s="19">
        <f t="shared" si="0"/>
        <v>30140.2</v>
      </c>
      <c r="E27" s="19">
        <v>101726.3</v>
      </c>
      <c r="F27" s="36">
        <f t="shared" si="1"/>
        <v>0.12345185070134271</v>
      </c>
      <c r="G27" s="36">
        <f t="shared" si="2"/>
        <v>0.17283534346575075</v>
      </c>
      <c r="H27" s="529">
        <f t="shared" si="3"/>
        <v>0.2962871941670935</v>
      </c>
    </row>
    <row r="28" spans="1:8" ht="12.75">
      <c r="A28" s="206">
        <v>2015</v>
      </c>
      <c r="B28" s="558">
        <v>12546</v>
      </c>
      <c r="C28" s="19">
        <v>20205.9</v>
      </c>
      <c r="D28" s="19">
        <f t="shared" si="0"/>
        <v>32751.9</v>
      </c>
      <c r="E28" s="19">
        <v>99290.4</v>
      </c>
      <c r="F28" s="36">
        <f t="shared" si="1"/>
        <v>0.12635662662251337</v>
      </c>
      <c r="G28" s="36">
        <f t="shared" si="2"/>
        <v>0.2035030576974209</v>
      </c>
      <c r="H28" s="529">
        <f t="shared" si="3"/>
        <v>0.3298596843199343</v>
      </c>
    </row>
    <row r="29" spans="1:8" ht="12.75">
      <c r="A29" s="206">
        <v>2016</v>
      </c>
      <c r="B29" s="558">
        <v>12457.4</v>
      </c>
      <c r="C29" s="19">
        <v>25522.8</v>
      </c>
      <c r="D29" s="19">
        <f t="shared" si="0"/>
        <v>37980.2</v>
      </c>
      <c r="E29" s="19">
        <v>98614</v>
      </c>
      <c r="F29" s="36">
        <f t="shared" si="1"/>
        <v>0.12632486259557466</v>
      </c>
      <c r="G29" s="36">
        <f t="shared" si="2"/>
        <v>0.2588151783722392</v>
      </c>
      <c r="H29" s="529">
        <f t="shared" si="3"/>
        <v>0.38514004096781385</v>
      </c>
    </row>
    <row r="30" spans="1:14" ht="12.75">
      <c r="A30" s="514">
        <v>42736</v>
      </c>
      <c r="B30" s="558">
        <v>12994.1</v>
      </c>
      <c r="C30" s="19">
        <v>26388.6</v>
      </c>
      <c r="D30" s="19">
        <f t="shared" si="0"/>
        <v>39382.7</v>
      </c>
      <c r="E30" s="19">
        <v>100474.2</v>
      </c>
      <c r="F30" s="36">
        <f t="shared" si="1"/>
        <v>0.12932772791423072</v>
      </c>
      <c r="G30" s="36">
        <f t="shared" si="2"/>
        <v>0.26264055847172707</v>
      </c>
      <c r="H30" s="529">
        <f t="shared" si="3"/>
        <v>0.39196828638595776</v>
      </c>
      <c r="N30" s="12"/>
    </row>
    <row r="31" spans="1:8" ht="12.75">
      <c r="A31" s="514">
        <v>42767</v>
      </c>
      <c r="B31" s="558">
        <v>13383.6</v>
      </c>
      <c r="C31" s="19">
        <v>26499.5</v>
      </c>
      <c r="D31" s="19">
        <f t="shared" si="0"/>
        <v>39883.1</v>
      </c>
      <c r="E31" s="19">
        <v>100474.2</v>
      </c>
      <c r="F31" s="36">
        <f t="shared" si="1"/>
        <v>0.13320434499602885</v>
      </c>
      <c r="G31" s="36">
        <f t="shared" si="2"/>
        <v>0.26374432441363055</v>
      </c>
      <c r="H31" s="529">
        <f t="shared" si="3"/>
        <v>0.3969486694096594</v>
      </c>
    </row>
    <row r="32" spans="1:8" ht="12.75">
      <c r="A32" s="514">
        <v>42795</v>
      </c>
      <c r="B32" s="558">
        <v>13979</v>
      </c>
      <c r="C32" s="19">
        <v>26486.2</v>
      </c>
      <c r="D32" s="19">
        <f t="shared" si="0"/>
        <v>40465.2</v>
      </c>
      <c r="E32" s="19">
        <v>100474.2</v>
      </c>
      <c r="F32" s="36">
        <f t="shared" si="1"/>
        <v>0.13913024438114463</v>
      </c>
      <c r="G32" s="36">
        <f t="shared" si="2"/>
        <v>0.26361195212303257</v>
      </c>
      <c r="H32" s="529">
        <f t="shared" si="3"/>
        <v>0.4027421965041772</v>
      </c>
    </row>
    <row r="33" spans="1:8" ht="12.75">
      <c r="A33" s="514">
        <v>42826</v>
      </c>
      <c r="B33" s="558">
        <v>13934.7</v>
      </c>
      <c r="C33" s="19">
        <v>26908.2</v>
      </c>
      <c r="D33" s="19">
        <f t="shared" si="0"/>
        <v>40842.9</v>
      </c>
      <c r="E33" s="19">
        <v>100474.2</v>
      </c>
      <c r="F33" s="36">
        <f t="shared" si="1"/>
        <v>0.13868933517261148</v>
      </c>
      <c r="G33" s="36">
        <f t="shared" si="2"/>
        <v>0.2678120353284724</v>
      </c>
      <c r="H33" s="529">
        <f t="shared" si="3"/>
        <v>0.40650137050108387</v>
      </c>
    </row>
    <row r="34" spans="1:8" ht="12.75">
      <c r="A34" s="514">
        <v>42856</v>
      </c>
      <c r="B34" s="558">
        <v>14997.1</v>
      </c>
      <c r="C34" s="19">
        <v>26896.1</v>
      </c>
      <c r="D34" s="19">
        <f t="shared" si="0"/>
        <v>41893.2</v>
      </c>
      <c r="E34" s="19">
        <v>100474.2</v>
      </c>
      <c r="F34" s="36">
        <f t="shared" si="1"/>
        <v>0.14926319393436327</v>
      </c>
      <c r="G34" s="36">
        <f t="shared" si="2"/>
        <v>0.2676916064024396</v>
      </c>
      <c r="H34" s="529">
        <f t="shared" si="3"/>
        <v>0.4169548003368029</v>
      </c>
    </row>
    <row r="35" spans="1:8" ht="12.75">
      <c r="A35" s="514">
        <v>42887</v>
      </c>
      <c r="B35" s="558">
        <v>14990.1</v>
      </c>
      <c r="C35" s="19">
        <v>28552.1</v>
      </c>
      <c r="D35" s="19">
        <f t="shared" si="0"/>
        <v>43542.2</v>
      </c>
      <c r="E35" s="19">
        <v>100474.2</v>
      </c>
      <c r="F35" s="36">
        <f t="shared" si="1"/>
        <v>0.14919352430773275</v>
      </c>
      <c r="G35" s="36">
        <f t="shared" si="2"/>
        <v>0.2841734495024593</v>
      </c>
      <c r="H35" s="529">
        <f t="shared" si="3"/>
        <v>0.43336697381019207</v>
      </c>
    </row>
    <row r="36" spans="1:8" s="4" customFormat="1" ht="12.75">
      <c r="A36" s="514">
        <v>42917</v>
      </c>
      <c r="B36" s="558">
        <v>14975.6</v>
      </c>
      <c r="C36" s="19">
        <v>28620.5</v>
      </c>
      <c r="D36" s="19">
        <f t="shared" si="0"/>
        <v>43596.1</v>
      </c>
      <c r="E36" s="19">
        <v>100474.2</v>
      </c>
      <c r="F36" s="36">
        <f t="shared" si="1"/>
        <v>0.14904920865256951</v>
      </c>
      <c r="G36" s="36">
        <f t="shared" si="2"/>
        <v>0.28485422128267757</v>
      </c>
      <c r="H36" s="529">
        <f t="shared" si="3"/>
        <v>0.43390342993524705</v>
      </c>
    </row>
    <row r="37" spans="1:8" s="4" customFormat="1" ht="12.75">
      <c r="A37" s="514">
        <v>42948</v>
      </c>
      <c r="B37" s="558">
        <v>14952.2</v>
      </c>
      <c r="C37" s="19">
        <v>28659.4</v>
      </c>
      <c r="D37" s="19">
        <f t="shared" si="0"/>
        <v>43611.600000000006</v>
      </c>
      <c r="E37" s="19">
        <v>100474.2</v>
      </c>
      <c r="F37" s="36">
        <f>+B37/E37</f>
        <v>0.1488163130435475</v>
      </c>
      <c r="G37" s="36">
        <f>+C37/E37</f>
        <v>0.2852413853506672</v>
      </c>
      <c r="H37" s="529">
        <f>+D37/E37</f>
        <v>0.4340576983942147</v>
      </c>
    </row>
    <row r="38" spans="1:8" s="4" customFormat="1" ht="12.75">
      <c r="A38" s="514">
        <v>42979</v>
      </c>
      <c r="B38" s="558">
        <v>14961.4</v>
      </c>
      <c r="C38" s="19">
        <v>28145.2</v>
      </c>
      <c r="D38" s="19">
        <f t="shared" si="0"/>
        <v>43106.6</v>
      </c>
      <c r="E38" s="19">
        <v>100474.2</v>
      </c>
      <c r="F38" s="36">
        <f>+B38/E38</f>
        <v>0.1489078788385476</v>
      </c>
      <c r="G38" s="36">
        <f>+C38/E38</f>
        <v>0.2801236536344654</v>
      </c>
      <c r="H38" s="529">
        <f>+D38/E38</f>
        <v>0.42903153247301296</v>
      </c>
    </row>
    <row r="39" spans="1:8" s="4" customFormat="1" ht="12.75">
      <c r="A39" s="514">
        <v>43009</v>
      </c>
      <c r="B39" s="573">
        <v>14957.4</v>
      </c>
      <c r="C39" s="574">
        <v>31205.7</v>
      </c>
      <c r="D39" s="574">
        <f t="shared" si="0"/>
        <v>46163.1</v>
      </c>
      <c r="E39" s="574">
        <v>100474.2</v>
      </c>
      <c r="F39" s="575">
        <f>+B39/E39</f>
        <v>0.14886806762333016</v>
      </c>
      <c r="G39" s="575">
        <f>+C39/E39</f>
        <v>0.31058420967770833</v>
      </c>
      <c r="H39" s="575">
        <f>+D39/E39</f>
        <v>0.4594522773010385</v>
      </c>
    </row>
    <row r="40" spans="1:8" s="4" customFormat="1" ht="12.75">
      <c r="A40" s="514">
        <v>43040</v>
      </c>
      <c r="B40" s="573">
        <v>14927.9</v>
      </c>
      <c r="C40" s="574">
        <v>31626.7</v>
      </c>
      <c r="D40" s="558">
        <f t="shared" si="0"/>
        <v>46554.6</v>
      </c>
      <c r="E40" s="19">
        <v>100474.2</v>
      </c>
      <c r="F40" s="575">
        <f>+B40/E40</f>
        <v>0.14857445991110155</v>
      </c>
      <c r="G40" s="575">
        <f>+C40/E40</f>
        <v>0.3147743400793438</v>
      </c>
      <c r="H40" s="579">
        <f>+D40/E40</f>
        <v>0.4633487999904453</v>
      </c>
    </row>
    <row r="41" spans="1:8" s="4" customFormat="1" ht="13.5" thickBot="1">
      <c r="A41" s="580">
        <v>43070</v>
      </c>
      <c r="B41" s="559">
        <v>14785.7</v>
      </c>
      <c r="C41" s="559">
        <v>31749.8</v>
      </c>
      <c r="D41" s="559">
        <f t="shared" si="0"/>
        <v>46535.5</v>
      </c>
      <c r="E41" s="559">
        <v>100474.2</v>
      </c>
      <c r="F41" s="560">
        <f>+B41/E41</f>
        <v>0.14715917121012162</v>
      </c>
      <c r="G41" s="560">
        <f>+C41/E41</f>
        <v>0.3159995302276604</v>
      </c>
      <c r="H41" s="560">
        <f>+D41/E41</f>
        <v>0.46315870143778204</v>
      </c>
    </row>
    <row r="42" spans="1:8" ht="12.75">
      <c r="A42" s="4" t="s">
        <v>92</v>
      </c>
      <c r="B42" s="4"/>
      <c r="C42" s="4"/>
      <c r="D42" s="4"/>
      <c r="E42" s="4"/>
      <c r="F42" s="4"/>
      <c r="G42" s="4"/>
      <c r="H42" s="4"/>
    </row>
  </sheetData>
  <sheetProtection/>
  <mergeCells count="1">
    <mergeCell ref="A5:A6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44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26.7109375" style="0" customWidth="1"/>
    <col min="2" max="3" width="8.00390625" style="0" customWidth="1"/>
    <col min="4" max="5" width="7.8515625" style="0" customWidth="1"/>
    <col min="6" max="6" width="8.00390625" style="0" customWidth="1"/>
    <col min="7" max="7" width="7.7109375" style="0" customWidth="1"/>
    <col min="8" max="8" width="7.8515625" style="0" customWidth="1"/>
    <col min="9" max="9" width="7.421875" style="0" customWidth="1"/>
    <col min="10" max="10" width="7.7109375" style="0" customWidth="1"/>
    <col min="11" max="11" width="8.00390625" style="0" customWidth="1"/>
    <col min="12" max="12" width="8.421875" style="0" customWidth="1"/>
  </cols>
  <sheetData>
    <row r="1" s="4" customFormat="1" ht="12.75">
      <c r="A1" s="4" t="s">
        <v>93</v>
      </c>
    </row>
    <row r="2" s="4" customFormat="1" ht="12.75">
      <c r="A2" s="4" t="s">
        <v>305</v>
      </c>
    </row>
    <row r="3" s="4" customFormat="1" ht="12.75">
      <c r="A3" s="4" t="s">
        <v>12</v>
      </c>
    </row>
    <row r="4" s="4" customFormat="1" ht="11.25" customHeight="1" thickBot="1"/>
    <row r="5" spans="1:14" s="4" customFormat="1" ht="13.5" thickBot="1">
      <c r="A5" s="15" t="s">
        <v>63</v>
      </c>
      <c r="B5" s="15">
        <v>2005</v>
      </c>
      <c r="C5" s="15">
        <v>2006</v>
      </c>
      <c r="D5" s="15">
        <v>2007</v>
      </c>
      <c r="E5" s="15">
        <v>2008</v>
      </c>
      <c r="F5" s="15">
        <v>2009</v>
      </c>
      <c r="G5" s="15">
        <v>2010</v>
      </c>
      <c r="H5" s="15">
        <v>2011</v>
      </c>
      <c r="I5" s="15">
        <v>2012</v>
      </c>
      <c r="J5" s="15">
        <v>2013</v>
      </c>
      <c r="K5" s="281">
        <v>2014</v>
      </c>
      <c r="L5" s="496">
        <v>2015</v>
      </c>
      <c r="M5" s="3">
        <v>2016</v>
      </c>
      <c r="N5" s="463">
        <v>43070</v>
      </c>
    </row>
    <row r="6" spans="1:14" s="4" customFormat="1" ht="15" customHeight="1" thickBot="1">
      <c r="A6" s="173" t="s">
        <v>94</v>
      </c>
      <c r="B6" s="143">
        <v>3686.3</v>
      </c>
      <c r="C6" s="143">
        <v>3277.552223967</v>
      </c>
      <c r="D6" s="143">
        <f>+D7+D8+D10</f>
        <v>3239.87759163</v>
      </c>
      <c r="E6" s="143">
        <f>+E7+E8+E10</f>
        <v>3645.1000000000004</v>
      </c>
      <c r="F6" s="144">
        <f>+F7+F8+F10</f>
        <v>2842.1</v>
      </c>
      <c r="G6" s="144">
        <f aca="true" t="shared" si="0" ref="G6:L6">+G7+G8+G9+G10</f>
        <v>4665.099999999999</v>
      </c>
      <c r="H6" s="144">
        <f t="shared" si="0"/>
        <v>4506.4</v>
      </c>
      <c r="I6" s="144">
        <f t="shared" si="0"/>
        <v>7780.400000000001</v>
      </c>
      <c r="J6" s="144">
        <f t="shared" si="0"/>
        <v>9926.5</v>
      </c>
      <c r="K6" s="282">
        <f t="shared" si="0"/>
        <v>12558.4</v>
      </c>
      <c r="L6" s="494">
        <f t="shared" si="0"/>
        <v>12546</v>
      </c>
      <c r="M6" s="495">
        <f>+M7+M8+M9+M10</f>
        <v>12457.300000000001</v>
      </c>
      <c r="N6" s="497">
        <f>+N7+N8+N9+N10</f>
        <v>14785.7</v>
      </c>
    </row>
    <row r="7" spans="1:14" ht="12.75">
      <c r="A7" s="174" t="s">
        <v>176</v>
      </c>
      <c r="B7" s="139">
        <v>2831.1</v>
      </c>
      <c r="C7" s="139">
        <v>2824.61281195</v>
      </c>
      <c r="D7" s="139">
        <v>3086.59063345</v>
      </c>
      <c r="E7" s="139">
        <v>3559.3</v>
      </c>
      <c r="F7" s="145">
        <v>2728.9</v>
      </c>
      <c r="G7" s="145">
        <v>3698.2</v>
      </c>
      <c r="H7" s="145">
        <v>3658.6</v>
      </c>
      <c r="I7" s="33">
        <v>6950.3</v>
      </c>
      <c r="J7" s="33">
        <v>9124.6</v>
      </c>
      <c r="K7" s="187">
        <v>11778.8</v>
      </c>
      <c r="L7" s="33">
        <v>11779.5</v>
      </c>
      <c r="M7" s="187">
        <v>11695.2</v>
      </c>
      <c r="N7" s="33">
        <v>14021.2</v>
      </c>
    </row>
    <row r="8" spans="1:14" ht="12.75">
      <c r="A8" s="174" t="s">
        <v>177</v>
      </c>
      <c r="B8" s="139">
        <v>680.6</v>
      </c>
      <c r="C8" s="139">
        <v>292.60836423699976</v>
      </c>
      <c r="D8" s="139">
        <v>0</v>
      </c>
      <c r="E8" s="139">
        <v>0</v>
      </c>
      <c r="F8" s="145">
        <v>0</v>
      </c>
      <c r="G8" s="146">
        <v>0</v>
      </c>
      <c r="H8" s="145">
        <v>0</v>
      </c>
      <c r="I8" s="33">
        <v>0</v>
      </c>
      <c r="J8" s="146">
        <v>0</v>
      </c>
      <c r="K8" s="306">
        <v>0</v>
      </c>
      <c r="L8" s="146">
        <v>0</v>
      </c>
      <c r="M8" s="306">
        <v>0</v>
      </c>
      <c r="N8" s="33">
        <v>0</v>
      </c>
    </row>
    <row r="9" spans="1:14" ht="12.75">
      <c r="A9" s="174" t="s">
        <v>312</v>
      </c>
      <c r="B9" s="139">
        <v>0</v>
      </c>
      <c r="C9" s="139">
        <v>0</v>
      </c>
      <c r="D9" s="139">
        <v>0</v>
      </c>
      <c r="E9" s="139">
        <v>0</v>
      </c>
      <c r="F9" s="145">
        <v>0</v>
      </c>
      <c r="G9" s="146">
        <v>858.5</v>
      </c>
      <c r="H9" s="145">
        <v>762.1</v>
      </c>
      <c r="I9" s="33">
        <v>762.1</v>
      </c>
      <c r="J9" s="146">
        <v>762.1</v>
      </c>
      <c r="K9" s="306">
        <v>762.1</v>
      </c>
      <c r="L9" s="146">
        <v>762.1</v>
      </c>
      <c r="M9" s="306">
        <v>762.1</v>
      </c>
      <c r="N9" s="33">
        <v>762.1</v>
      </c>
    </row>
    <row r="10" spans="1:14" ht="13.5" thickBot="1">
      <c r="A10" s="174" t="s">
        <v>311</v>
      </c>
      <c r="B10" s="139">
        <v>174.6</v>
      </c>
      <c r="C10" s="139">
        <v>160.33104778000003</v>
      </c>
      <c r="D10" s="139">
        <v>153.28695818000003</v>
      </c>
      <c r="E10" s="139">
        <v>85.8</v>
      </c>
      <c r="F10" s="145">
        <v>113.2</v>
      </c>
      <c r="G10" s="146">
        <v>108.4</v>
      </c>
      <c r="H10" s="146">
        <v>85.7</v>
      </c>
      <c r="I10" s="146">
        <v>68</v>
      </c>
      <c r="J10" s="146">
        <v>39.8</v>
      </c>
      <c r="K10" s="306">
        <v>17.5</v>
      </c>
      <c r="L10" s="146">
        <v>4.4</v>
      </c>
      <c r="M10" s="306">
        <v>0</v>
      </c>
      <c r="N10" s="33">
        <v>2.4</v>
      </c>
    </row>
    <row r="11" spans="1:14" s="4" customFormat="1" ht="13.5" thickBot="1">
      <c r="A11" s="152" t="s">
        <v>95</v>
      </c>
      <c r="B11" s="143">
        <v>10850.295</v>
      </c>
      <c r="C11" s="143">
        <v>10214.866999999998</v>
      </c>
      <c r="D11" s="143">
        <f aca="true" t="shared" si="1" ref="D11:L11">+D12+D18+D21+D37+D38</f>
        <v>10632.695000000002</v>
      </c>
      <c r="E11" s="143">
        <f t="shared" si="1"/>
        <v>10027.763</v>
      </c>
      <c r="F11" s="144">
        <f t="shared" si="1"/>
        <v>7389.0999999999985</v>
      </c>
      <c r="G11" s="144">
        <f t="shared" si="1"/>
        <v>8671.4</v>
      </c>
      <c r="H11" s="144">
        <f t="shared" si="1"/>
        <v>10046.599999999999</v>
      </c>
      <c r="I11" s="144">
        <f t="shared" si="1"/>
        <v>10872</v>
      </c>
      <c r="J11" s="144">
        <f t="shared" si="1"/>
        <v>12913.8</v>
      </c>
      <c r="K11" s="282">
        <f t="shared" si="1"/>
        <v>17581.8</v>
      </c>
      <c r="L11" s="494">
        <f t="shared" si="1"/>
        <v>20205.8</v>
      </c>
      <c r="M11" s="495">
        <f>+M12+M18+M21+M37+M38</f>
        <v>25522.699999999997</v>
      </c>
      <c r="N11" s="144">
        <f>+N12+N18+N21+N37+N38</f>
        <v>31749.7</v>
      </c>
    </row>
    <row r="12" spans="1:14" s="4" customFormat="1" ht="12.75">
      <c r="A12" s="153" t="s">
        <v>178</v>
      </c>
      <c r="B12" s="113">
        <v>3888.079</v>
      </c>
      <c r="C12" s="113">
        <v>4141.833</v>
      </c>
      <c r="D12" s="113">
        <f aca="true" t="shared" si="2" ref="D12:L12">+D13+D14+D15+D16+D17</f>
        <v>4742.256</v>
      </c>
      <c r="E12" s="113">
        <f t="shared" si="2"/>
        <v>4333.1</v>
      </c>
      <c r="F12" s="151">
        <f t="shared" si="2"/>
        <v>4867.799999999999</v>
      </c>
      <c r="G12" s="151">
        <f t="shared" si="2"/>
        <v>5257.900000000001</v>
      </c>
      <c r="H12" s="151">
        <f t="shared" si="2"/>
        <v>5290.9</v>
      </c>
      <c r="I12" s="151">
        <f t="shared" si="2"/>
        <v>5866</v>
      </c>
      <c r="J12" s="151">
        <f t="shared" si="2"/>
        <v>6013.700000000001</v>
      </c>
      <c r="K12" s="284">
        <f t="shared" si="2"/>
        <v>6560.000000000001</v>
      </c>
      <c r="L12" s="151">
        <f t="shared" si="2"/>
        <v>7927.599999999999</v>
      </c>
      <c r="M12" s="284">
        <f>+M13+M14+M15+M16+M17</f>
        <v>8247.199999999999</v>
      </c>
      <c r="N12" s="151">
        <f>+N13+N14+N15+N16+N17</f>
        <v>8487.599999999999</v>
      </c>
    </row>
    <row r="13" spans="1:14" ht="12.75">
      <c r="A13" s="174" t="s">
        <v>179</v>
      </c>
      <c r="B13" s="139">
        <v>816.9</v>
      </c>
      <c r="C13" s="139">
        <v>762.205</v>
      </c>
      <c r="D13" s="139">
        <v>698.503</v>
      </c>
      <c r="E13" s="139">
        <v>623.9</v>
      </c>
      <c r="F13" s="145">
        <v>542.3</v>
      </c>
      <c r="G13" s="146">
        <v>455</v>
      </c>
      <c r="H13" s="146">
        <v>374.9</v>
      </c>
      <c r="I13" s="146">
        <v>303.3</v>
      </c>
      <c r="J13" s="146">
        <v>235.6</v>
      </c>
      <c r="K13" s="306">
        <v>182.7</v>
      </c>
      <c r="L13" s="146">
        <v>256.7</v>
      </c>
      <c r="M13" s="306">
        <v>245.8</v>
      </c>
      <c r="N13" s="33">
        <v>399.2</v>
      </c>
    </row>
    <row r="14" spans="1:14" ht="12.75">
      <c r="A14" s="174" t="s">
        <v>180</v>
      </c>
      <c r="B14" s="139">
        <v>1819.743</v>
      </c>
      <c r="C14" s="139">
        <v>1837.745</v>
      </c>
      <c r="D14" s="139">
        <v>1993.801</v>
      </c>
      <c r="E14" s="139">
        <v>1960.7</v>
      </c>
      <c r="F14" s="145">
        <v>2053.9</v>
      </c>
      <c r="G14" s="145">
        <v>2085.6</v>
      </c>
      <c r="H14" s="145">
        <v>2330.4</v>
      </c>
      <c r="I14" s="33">
        <v>2502.7</v>
      </c>
      <c r="J14" s="33">
        <v>2714</v>
      </c>
      <c r="K14" s="187">
        <v>3045.8</v>
      </c>
      <c r="L14" s="33">
        <v>4203.5</v>
      </c>
      <c r="M14" s="187">
        <v>4640.2</v>
      </c>
      <c r="N14" s="33">
        <v>4800.9</v>
      </c>
    </row>
    <row r="15" spans="1:14" ht="12.75">
      <c r="A15" s="174" t="s">
        <v>181</v>
      </c>
      <c r="B15" s="139">
        <v>1154.678</v>
      </c>
      <c r="C15" s="139">
        <v>1202.384</v>
      </c>
      <c r="D15" s="139">
        <v>1866.951</v>
      </c>
      <c r="E15" s="139">
        <v>1734.2</v>
      </c>
      <c r="F15" s="145">
        <v>1778.7</v>
      </c>
      <c r="G15" s="145">
        <v>2285</v>
      </c>
      <c r="H15" s="145">
        <v>2391.7</v>
      </c>
      <c r="I15" s="33">
        <v>2528.5</v>
      </c>
      <c r="J15" s="33">
        <v>2590</v>
      </c>
      <c r="K15" s="187">
        <v>2683.8</v>
      </c>
      <c r="L15" s="33">
        <v>2888</v>
      </c>
      <c r="M15" s="187">
        <v>3090.9</v>
      </c>
      <c r="N15" s="33">
        <v>3245.7</v>
      </c>
    </row>
    <row r="16" spans="1:14" ht="12.75">
      <c r="A16" s="174" t="s">
        <v>182</v>
      </c>
      <c r="B16" s="139">
        <v>78.548</v>
      </c>
      <c r="C16" s="139">
        <v>22.698</v>
      </c>
      <c r="D16" s="139">
        <v>0</v>
      </c>
      <c r="E16" s="139">
        <v>14.3</v>
      </c>
      <c r="F16" s="145">
        <v>12.9</v>
      </c>
      <c r="G16" s="146">
        <v>12.3</v>
      </c>
      <c r="H16" s="146">
        <v>13.9</v>
      </c>
      <c r="I16" s="146">
        <v>16.9</v>
      </c>
      <c r="J16" s="146">
        <v>23.8</v>
      </c>
      <c r="K16" s="306">
        <v>30.1</v>
      </c>
      <c r="L16" s="146">
        <v>39</v>
      </c>
      <c r="M16" s="306">
        <v>38.7</v>
      </c>
      <c r="N16" s="33">
        <v>41.8</v>
      </c>
    </row>
    <row r="17" spans="1:14" ht="12.75">
      <c r="A17" s="174" t="s">
        <v>302</v>
      </c>
      <c r="B17" s="139">
        <v>18.21000000000049</v>
      </c>
      <c r="C17" s="139">
        <v>316.80099999999993</v>
      </c>
      <c r="D17" s="139">
        <v>183.0010000000002</v>
      </c>
      <c r="E17" s="139">
        <v>0</v>
      </c>
      <c r="F17" s="145">
        <v>480</v>
      </c>
      <c r="G17" s="146">
        <v>420</v>
      </c>
      <c r="H17" s="146">
        <v>180</v>
      </c>
      <c r="I17" s="146">
        <v>514.6</v>
      </c>
      <c r="J17" s="146">
        <v>450.3</v>
      </c>
      <c r="K17" s="306">
        <v>617.6</v>
      </c>
      <c r="L17" s="146">
        <v>540.4</v>
      </c>
      <c r="M17" s="306">
        <v>231.6</v>
      </c>
      <c r="N17" s="33">
        <v>0</v>
      </c>
    </row>
    <row r="18" spans="1:14" s="4" customFormat="1" ht="12.75">
      <c r="A18" s="153" t="s">
        <v>184</v>
      </c>
      <c r="B18" s="113">
        <v>1999.6309999999999</v>
      </c>
      <c r="C18" s="113">
        <v>1829.638</v>
      </c>
      <c r="D18" s="113">
        <f aca="true" t="shared" si="3" ref="D18:L18">+D19+D20</f>
        <v>1684.944</v>
      </c>
      <c r="E18" s="113">
        <f t="shared" si="3"/>
        <v>1530</v>
      </c>
      <c r="F18" s="151">
        <f t="shared" si="3"/>
        <v>1352.4</v>
      </c>
      <c r="G18" s="151">
        <f t="shared" si="3"/>
        <v>2258.3</v>
      </c>
      <c r="H18" s="151">
        <f t="shared" si="3"/>
        <v>3612.9</v>
      </c>
      <c r="I18" s="151">
        <f t="shared" si="3"/>
        <v>3874.8</v>
      </c>
      <c r="J18" s="151">
        <f t="shared" si="3"/>
        <v>5738.799999999999</v>
      </c>
      <c r="K18" s="284">
        <f t="shared" si="3"/>
        <v>6145.099999999999</v>
      </c>
      <c r="L18" s="151">
        <f t="shared" si="3"/>
        <v>6424</v>
      </c>
      <c r="M18" s="284">
        <f>+M19+M20</f>
        <v>7997.900000000001</v>
      </c>
      <c r="N18" s="151">
        <f>+N19+N20</f>
        <v>7404.400000000001</v>
      </c>
    </row>
    <row r="19" spans="1:14" ht="12.75">
      <c r="A19" s="174" t="s">
        <v>185</v>
      </c>
      <c r="B19" s="139">
        <v>986.754</v>
      </c>
      <c r="C19" s="139">
        <v>897.137</v>
      </c>
      <c r="D19" s="139">
        <v>845.272</v>
      </c>
      <c r="E19" s="139">
        <v>781.3</v>
      </c>
      <c r="F19" s="145">
        <v>672.4</v>
      </c>
      <c r="G19" s="146">
        <v>1626.3</v>
      </c>
      <c r="H19" s="145">
        <v>3037.5</v>
      </c>
      <c r="I19" s="33">
        <v>3362</v>
      </c>
      <c r="J19" s="33">
        <v>5294.4</v>
      </c>
      <c r="K19" s="187">
        <v>5784.2</v>
      </c>
      <c r="L19" s="33">
        <v>6141.2</v>
      </c>
      <c r="M19" s="187">
        <v>7795.6</v>
      </c>
      <c r="N19" s="33">
        <v>7281.8</v>
      </c>
    </row>
    <row r="20" spans="1:14" ht="12.75">
      <c r="A20" s="174" t="s">
        <v>186</v>
      </c>
      <c r="B20" s="139">
        <v>1012.877</v>
      </c>
      <c r="C20" s="139">
        <v>932.501</v>
      </c>
      <c r="D20" s="139">
        <v>839.672</v>
      </c>
      <c r="E20" s="139">
        <v>748.7</v>
      </c>
      <c r="F20" s="145">
        <v>680</v>
      </c>
      <c r="G20" s="146">
        <v>632</v>
      </c>
      <c r="H20" s="146">
        <v>575.4</v>
      </c>
      <c r="I20" s="146">
        <v>512.8</v>
      </c>
      <c r="J20" s="146">
        <v>444.4</v>
      </c>
      <c r="K20" s="306">
        <v>360.9</v>
      </c>
      <c r="L20" s="146">
        <v>282.8</v>
      </c>
      <c r="M20" s="306">
        <v>202.3</v>
      </c>
      <c r="N20" s="33">
        <v>122.6</v>
      </c>
    </row>
    <row r="21" spans="1:14" s="4" customFormat="1" ht="12.75">
      <c r="A21" s="153" t="s">
        <v>187</v>
      </c>
      <c r="B21" s="113">
        <v>4934.109</v>
      </c>
      <c r="C21" s="113">
        <v>4162.704</v>
      </c>
      <c r="D21" s="113">
        <f aca="true" t="shared" si="4" ref="D21:J21">+D22+D23+D24</f>
        <v>4136.714</v>
      </c>
      <c r="E21" s="113">
        <f t="shared" si="4"/>
        <v>4102.963</v>
      </c>
      <c r="F21" s="151">
        <f t="shared" si="4"/>
        <v>1114</v>
      </c>
      <c r="G21" s="151">
        <f t="shared" si="4"/>
        <v>1107.4</v>
      </c>
      <c r="H21" s="151">
        <f t="shared" si="4"/>
        <v>1102.3</v>
      </c>
      <c r="I21" s="151">
        <f t="shared" si="4"/>
        <v>1097</v>
      </c>
      <c r="J21" s="151">
        <f t="shared" si="4"/>
        <v>1132.5</v>
      </c>
      <c r="K21" s="284">
        <f>+K22+K23+K24+K28</f>
        <v>3853.6</v>
      </c>
      <c r="L21" s="151">
        <f>+L22+L23+L24+L28+L29</f>
        <v>5047.7</v>
      </c>
      <c r="M21" s="284">
        <f>+M22+M23+M24+M28+M29+M30+M31</f>
        <v>8688.1</v>
      </c>
      <c r="N21" s="151">
        <f>+N22+N23+N24+N28+N29+N30+N31+N32+N34+N35+N36+N33</f>
        <v>15485.7</v>
      </c>
    </row>
    <row r="22" spans="1:14" ht="12.75">
      <c r="A22" s="174" t="s">
        <v>185</v>
      </c>
      <c r="B22" s="139">
        <v>211.451</v>
      </c>
      <c r="C22" s="139">
        <v>183.212</v>
      </c>
      <c r="D22" s="139">
        <v>160.387</v>
      </c>
      <c r="E22" s="139">
        <v>131.7</v>
      </c>
      <c r="F22" s="145">
        <v>109.9</v>
      </c>
      <c r="G22" s="146">
        <v>88.3</v>
      </c>
      <c r="H22" s="146">
        <v>68.6</v>
      </c>
      <c r="I22" s="146">
        <v>48.7</v>
      </c>
      <c r="J22" s="146">
        <v>77.8</v>
      </c>
      <c r="K22" s="306">
        <v>792.6</v>
      </c>
      <c r="L22" s="146">
        <v>1126</v>
      </c>
      <c r="M22" s="306">
        <v>2158</v>
      </c>
      <c r="N22" s="33">
        <v>2313.5</v>
      </c>
    </row>
    <row r="23" spans="1:14" ht="12.75">
      <c r="A23" s="174" t="s">
        <v>188</v>
      </c>
      <c r="B23" s="139">
        <v>122.658</v>
      </c>
      <c r="C23" s="139">
        <v>119.492</v>
      </c>
      <c r="D23" s="139">
        <v>116.327</v>
      </c>
      <c r="E23" s="139">
        <v>111.263</v>
      </c>
      <c r="F23" s="145">
        <v>106.2</v>
      </c>
      <c r="G23" s="146">
        <v>101.1</v>
      </c>
      <c r="H23" s="146">
        <v>92.6</v>
      </c>
      <c r="I23" s="146">
        <v>84</v>
      </c>
      <c r="J23" s="146">
        <v>75.4</v>
      </c>
      <c r="K23" s="306">
        <v>66.8</v>
      </c>
      <c r="L23" s="146">
        <v>62.5</v>
      </c>
      <c r="M23" s="306">
        <v>62.5</v>
      </c>
      <c r="N23" s="33">
        <v>62.5</v>
      </c>
    </row>
    <row r="24" spans="1:14" ht="12.75">
      <c r="A24" s="174" t="s">
        <v>189</v>
      </c>
      <c r="B24" s="139">
        <v>4600</v>
      </c>
      <c r="C24" s="139">
        <v>3860</v>
      </c>
      <c r="D24" s="139">
        <f>+D25+D26+D27</f>
        <v>3860</v>
      </c>
      <c r="E24" s="139">
        <v>3860</v>
      </c>
      <c r="F24" s="145">
        <v>897.9</v>
      </c>
      <c r="G24" s="145">
        <v>918</v>
      </c>
      <c r="H24" s="139">
        <f aca="true" t="shared" si="5" ref="H24:N24">+H25+H26+H27</f>
        <v>941.1</v>
      </c>
      <c r="I24" s="139">
        <f t="shared" si="5"/>
        <v>964.3</v>
      </c>
      <c r="J24" s="145">
        <f t="shared" si="5"/>
        <v>979.3</v>
      </c>
      <c r="K24" s="309">
        <f t="shared" si="5"/>
        <v>994.1999999999999</v>
      </c>
      <c r="L24" s="145">
        <f t="shared" si="5"/>
        <v>359.2</v>
      </c>
      <c r="M24" s="309">
        <f t="shared" si="5"/>
        <v>217.6</v>
      </c>
      <c r="N24" s="145">
        <f t="shared" si="5"/>
        <v>389.1</v>
      </c>
    </row>
    <row r="25" spans="1:14" ht="12.75">
      <c r="A25" s="174" t="s">
        <v>222</v>
      </c>
      <c r="B25" s="139">
        <v>1250</v>
      </c>
      <c r="C25" s="139">
        <v>510</v>
      </c>
      <c r="D25" s="139">
        <v>510</v>
      </c>
      <c r="E25" s="139">
        <v>510</v>
      </c>
      <c r="F25" s="145">
        <v>80.7</v>
      </c>
      <c r="G25" s="146">
        <v>88.5</v>
      </c>
      <c r="H25" s="146">
        <v>96.6</v>
      </c>
      <c r="I25" s="146">
        <v>104.8</v>
      </c>
      <c r="J25" s="146">
        <v>104.8</v>
      </c>
      <c r="K25" s="306">
        <v>104.8</v>
      </c>
      <c r="L25" s="146">
        <v>104.8</v>
      </c>
      <c r="M25" s="306">
        <v>68</v>
      </c>
      <c r="N25" s="33">
        <v>104.8</v>
      </c>
    </row>
    <row r="26" spans="1:14" ht="12.75">
      <c r="A26" s="174" t="s">
        <v>223</v>
      </c>
      <c r="B26" s="139">
        <v>650</v>
      </c>
      <c r="C26" s="139">
        <v>650</v>
      </c>
      <c r="D26" s="139">
        <v>650</v>
      </c>
      <c r="E26" s="139">
        <v>650</v>
      </c>
      <c r="F26" s="145">
        <v>650</v>
      </c>
      <c r="G26" s="146">
        <v>650</v>
      </c>
      <c r="H26" s="146">
        <v>650</v>
      </c>
      <c r="I26" s="146">
        <v>650</v>
      </c>
      <c r="J26" s="146">
        <v>650</v>
      </c>
      <c r="K26" s="306">
        <v>650</v>
      </c>
      <c r="L26" s="146">
        <v>0</v>
      </c>
      <c r="M26" s="306">
        <v>0</v>
      </c>
      <c r="N26" s="33">
        <v>0</v>
      </c>
    </row>
    <row r="27" spans="1:14" ht="12.75">
      <c r="A27" s="174" t="s">
        <v>224</v>
      </c>
      <c r="B27" s="139">
        <v>2700</v>
      </c>
      <c r="C27" s="139">
        <v>2700</v>
      </c>
      <c r="D27" s="139">
        <v>2700</v>
      </c>
      <c r="E27" s="139">
        <v>2700</v>
      </c>
      <c r="F27" s="145">
        <v>167.2</v>
      </c>
      <c r="G27" s="146">
        <v>179.6</v>
      </c>
      <c r="H27" s="146">
        <v>194.5</v>
      </c>
      <c r="I27" s="146">
        <v>209.5</v>
      </c>
      <c r="J27" s="146">
        <v>224.5</v>
      </c>
      <c r="K27" s="306">
        <v>239.4</v>
      </c>
      <c r="L27" s="146">
        <v>254.4</v>
      </c>
      <c r="M27" s="306">
        <v>149.6</v>
      </c>
      <c r="N27" s="33">
        <v>284.3</v>
      </c>
    </row>
    <row r="28" spans="1:14" ht="12.75">
      <c r="A28" s="440" t="s">
        <v>572</v>
      </c>
      <c r="B28" s="139"/>
      <c r="C28" s="139"/>
      <c r="D28" s="139"/>
      <c r="E28" s="139"/>
      <c r="F28" s="145"/>
      <c r="G28" s="146"/>
      <c r="H28" s="146"/>
      <c r="I28" s="146"/>
      <c r="J28" s="146"/>
      <c r="K28" s="306">
        <v>2000</v>
      </c>
      <c r="L28" s="146">
        <v>2000</v>
      </c>
      <c r="M28" s="306">
        <v>2000</v>
      </c>
      <c r="N28" s="146">
        <v>2000</v>
      </c>
    </row>
    <row r="29" spans="1:14" ht="12.75">
      <c r="A29" s="440" t="s">
        <v>573</v>
      </c>
      <c r="B29" s="139"/>
      <c r="C29" s="139"/>
      <c r="D29" s="139"/>
      <c r="E29" s="139"/>
      <c r="F29" s="145"/>
      <c r="G29" s="146"/>
      <c r="H29" s="146"/>
      <c r="I29" s="146"/>
      <c r="J29" s="146"/>
      <c r="K29" s="306"/>
      <c r="L29" s="146">
        <v>1500</v>
      </c>
      <c r="M29" s="306">
        <v>1500</v>
      </c>
      <c r="N29" s="146">
        <v>1500</v>
      </c>
    </row>
    <row r="30" spans="1:14" ht="12.75">
      <c r="A30" s="440" t="s">
        <v>574</v>
      </c>
      <c r="B30" s="139"/>
      <c r="C30" s="139"/>
      <c r="D30" s="139"/>
      <c r="E30" s="139"/>
      <c r="F30" s="145"/>
      <c r="G30" s="146"/>
      <c r="H30" s="146"/>
      <c r="I30" s="146"/>
      <c r="J30" s="146"/>
      <c r="K30" s="306"/>
      <c r="L30" s="146"/>
      <c r="M30" s="306">
        <v>2000</v>
      </c>
      <c r="N30" s="146">
        <v>2000</v>
      </c>
    </row>
    <row r="31" spans="1:14" ht="12.75">
      <c r="A31" s="440" t="s">
        <v>575</v>
      </c>
      <c r="B31" s="139"/>
      <c r="C31" s="139"/>
      <c r="D31" s="139"/>
      <c r="E31" s="139"/>
      <c r="F31" s="145"/>
      <c r="G31" s="146"/>
      <c r="H31" s="146"/>
      <c r="I31" s="146"/>
      <c r="J31" s="146"/>
      <c r="K31" s="306"/>
      <c r="L31" s="146"/>
      <c r="M31" s="306">
        <v>750</v>
      </c>
      <c r="N31" s="33">
        <v>1750</v>
      </c>
    </row>
    <row r="32" spans="1:14" ht="12.75">
      <c r="A32" s="440" t="s">
        <v>522</v>
      </c>
      <c r="B32" s="139"/>
      <c r="C32" s="139"/>
      <c r="D32" s="139"/>
      <c r="E32" s="139"/>
      <c r="F32" s="145"/>
      <c r="G32" s="146"/>
      <c r="H32" s="146"/>
      <c r="I32" s="146"/>
      <c r="J32" s="146"/>
      <c r="K32" s="306"/>
      <c r="L32" s="146"/>
      <c r="M32" s="306"/>
      <c r="N32" s="33">
        <v>670.6</v>
      </c>
    </row>
    <row r="33" spans="1:14" ht="12.75">
      <c r="A33" s="440" t="s">
        <v>590</v>
      </c>
      <c r="B33" s="139"/>
      <c r="C33" s="139"/>
      <c r="D33" s="139"/>
      <c r="E33" s="139"/>
      <c r="F33" s="145"/>
      <c r="G33" s="146"/>
      <c r="H33" s="146"/>
      <c r="I33" s="146"/>
      <c r="J33" s="146"/>
      <c r="K33" s="306"/>
      <c r="L33" s="146"/>
      <c r="M33" s="306"/>
      <c r="N33" s="33">
        <v>300</v>
      </c>
    </row>
    <row r="34" spans="1:14" ht="12.75">
      <c r="A34" s="440" t="s">
        <v>576</v>
      </c>
      <c r="B34" s="139"/>
      <c r="C34" s="139"/>
      <c r="D34" s="139"/>
      <c r="E34" s="139"/>
      <c r="F34" s="145"/>
      <c r="G34" s="146"/>
      <c r="H34" s="146"/>
      <c r="I34" s="146"/>
      <c r="J34" s="146"/>
      <c r="K34" s="306"/>
      <c r="L34" s="146"/>
      <c r="M34" s="306"/>
      <c r="N34" s="33">
        <v>1000</v>
      </c>
    </row>
    <row r="35" spans="1:14" ht="12.75">
      <c r="A35" s="440" t="s">
        <v>577</v>
      </c>
      <c r="B35" s="139"/>
      <c r="C35" s="139"/>
      <c r="D35" s="139"/>
      <c r="E35" s="139"/>
      <c r="F35" s="145"/>
      <c r="G35" s="146"/>
      <c r="H35" s="146"/>
      <c r="I35" s="146"/>
      <c r="J35" s="146"/>
      <c r="K35" s="306"/>
      <c r="L35" s="146"/>
      <c r="M35" s="306"/>
      <c r="N35" s="33">
        <v>1000</v>
      </c>
    </row>
    <row r="36" spans="1:14" ht="12.75">
      <c r="A36" s="440" t="s">
        <v>578</v>
      </c>
      <c r="B36" s="139"/>
      <c r="C36" s="139"/>
      <c r="D36" s="139"/>
      <c r="E36" s="139"/>
      <c r="F36" s="145"/>
      <c r="G36" s="146"/>
      <c r="H36" s="146"/>
      <c r="I36" s="146"/>
      <c r="J36" s="146"/>
      <c r="K36" s="306"/>
      <c r="L36" s="146"/>
      <c r="M36" s="306"/>
      <c r="N36" s="33">
        <v>2500</v>
      </c>
    </row>
    <row r="37" spans="1:14" s="4" customFormat="1" ht="12.75">
      <c r="A37" s="153" t="s">
        <v>191</v>
      </c>
      <c r="B37" s="113">
        <v>28.476</v>
      </c>
      <c r="C37" s="113">
        <v>80.692</v>
      </c>
      <c r="D37" s="113">
        <v>68.781</v>
      </c>
      <c r="E37" s="113">
        <v>61.7</v>
      </c>
      <c r="F37" s="151">
        <v>54.9</v>
      </c>
      <c r="G37" s="151">
        <v>47.8</v>
      </c>
      <c r="H37" s="151">
        <v>40.5</v>
      </c>
      <c r="I37" s="34">
        <v>34.2</v>
      </c>
      <c r="J37" s="34">
        <v>28.8</v>
      </c>
      <c r="K37" s="188">
        <v>1023.1</v>
      </c>
      <c r="L37" s="34">
        <v>806.5</v>
      </c>
      <c r="M37" s="188">
        <v>589.5</v>
      </c>
      <c r="N37" s="34">
        <v>372</v>
      </c>
    </row>
    <row r="38" spans="1:14" s="4" customFormat="1" ht="12.75">
      <c r="A38" s="153" t="s">
        <v>192</v>
      </c>
      <c r="B38" s="113">
        <v>0</v>
      </c>
      <c r="C38" s="113">
        <v>0</v>
      </c>
      <c r="D38" s="113">
        <v>0</v>
      </c>
      <c r="E38" s="113">
        <v>0</v>
      </c>
      <c r="F38" s="151">
        <v>0</v>
      </c>
      <c r="G38" s="151">
        <v>0</v>
      </c>
      <c r="H38" s="151">
        <v>0</v>
      </c>
      <c r="I38" s="34">
        <v>0</v>
      </c>
      <c r="J38" s="34">
        <v>0</v>
      </c>
      <c r="K38" s="188">
        <v>0</v>
      </c>
      <c r="L38" s="34">
        <v>0</v>
      </c>
      <c r="M38" s="188">
        <v>0</v>
      </c>
      <c r="N38" s="34">
        <v>0</v>
      </c>
    </row>
    <row r="39" spans="1:14" ht="13.5" thickBot="1">
      <c r="A39" s="174" t="s">
        <v>190</v>
      </c>
      <c r="B39" s="139">
        <v>0</v>
      </c>
      <c r="C39" s="139">
        <v>0</v>
      </c>
      <c r="D39" s="139">
        <v>0</v>
      </c>
      <c r="E39" s="139">
        <v>0</v>
      </c>
      <c r="F39" s="145">
        <v>0</v>
      </c>
      <c r="G39" s="146">
        <v>0</v>
      </c>
      <c r="H39" s="146">
        <v>0</v>
      </c>
      <c r="I39" s="146">
        <v>0</v>
      </c>
      <c r="J39" s="146">
        <v>0</v>
      </c>
      <c r="K39" s="306">
        <v>0</v>
      </c>
      <c r="L39" s="33">
        <v>0</v>
      </c>
      <c r="M39" s="187">
        <v>0</v>
      </c>
      <c r="N39" s="33">
        <v>0</v>
      </c>
    </row>
    <row r="40" spans="1:14" ht="3.75" customHeight="1" thickBot="1">
      <c r="A40" s="175"/>
      <c r="B40" s="148"/>
      <c r="C40" s="148"/>
      <c r="D40" s="148"/>
      <c r="E40" s="148"/>
      <c r="F40" s="149"/>
      <c r="G40" s="149"/>
      <c r="H40" s="149"/>
      <c r="I40" s="22"/>
      <c r="J40" s="137"/>
      <c r="K40" s="307"/>
      <c r="L40" s="33"/>
      <c r="M40" s="187"/>
      <c r="N40" s="33"/>
    </row>
    <row r="41" spans="1:14" s="4" customFormat="1" ht="13.5" thickBot="1">
      <c r="A41" s="152" t="s">
        <v>96</v>
      </c>
      <c r="B41" s="127">
        <v>14536.595</v>
      </c>
      <c r="C41" s="127">
        <v>13492.419223966997</v>
      </c>
      <c r="D41" s="127">
        <f aca="true" t="shared" si="6" ref="D41:N41">+D11+D6</f>
        <v>13872.572591630002</v>
      </c>
      <c r="E41" s="127">
        <f t="shared" si="6"/>
        <v>13672.863000000001</v>
      </c>
      <c r="F41" s="150">
        <f t="shared" si="6"/>
        <v>10231.199999999999</v>
      </c>
      <c r="G41" s="150">
        <f t="shared" si="6"/>
        <v>13336.5</v>
      </c>
      <c r="H41" s="150">
        <f t="shared" si="6"/>
        <v>14552.999999999998</v>
      </c>
      <c r="I41" s="150">
        <f t="shared" si="6"/>
        <v>18652.4</v>
      </c>
      <c r="J41" s="150">
        <f t="shared" si="6"/>
        <v>22840.3</v>
      </c>
      <c r="K41" s="308">
        <f t="shared" si="6"/>
        <v>30140.199999999997</v>
      </c>
      <c r="L41" s="144">
        <f t="shared" si="6"/>
        <v>32751.8</v>
      </c>
      <c r="M41" s="282">
        <f t="shared" si="6"/>
        <v>37980</v>
      </c>
      <c r="N41" s="144">
        <f t="shared" si="6"/>
        <v>46535.4</v>
      </c>
    </row>
    <row r="42" ht="12.75">
      <c r="A42" t="s">
        <v>97</v>
      </c>
    </row>
    <row r="43" s="4" customFormat="1" ht="12.75">
      <c r="A43" s="4" t="s">
        <v>98</v>
      </c>
    </row>
    <row r="44" s="4" customFormat="1" ht="12.75">
      <c r="A44" s="4" t="s">
        <v>9</v>
      </c>
    </row>
  </sheetData>
  <sheetProtection/>
  <printOptions/>
  <pageMargins left="1.299212598425197" right="0.5118110236220472" top="0.5511811023622047" bottom="0.5511811023622047" header="0.31496062992125984" footer="0.31496062992125984"/>
  <pageSetup fitToHeight="1" fitToWidth="1" horizontalDpi="600" verticalDpi="600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46"/>
  <sheetViews>
    <sheetView zoomScalePageLayoutView="0" workbookViewId="0" topLeftCell="A1">
      <selection activeCell="R7" sqref="R7"/>
    </sheetView>
  </sheetViews>
  <sheetFormatPr defaultColWidth="11.421875" defaultRowHeight="12.75"/>
  <cols>
    <col min="1" max="1" width="27.00390625" style="0" customWidth="1"/>
    <col min="2" max="2" width="7.00390625" style="0" customWidth="1"/>
    <col min="3" max="3" width="8.00390625" style="0" customWidth="1"/>
    <col min="4" max="4" width="7.421875" style="0" customWidth="1"/>
    <col min="5" max="6" width="7.140625" style="0" customWidth="1"/>
    <col min="7" max="8" width="6.421875" style="0" customWidth="1"/>
    <col min="9" max="9" width="7.421875" style="0" customWidth="1"/>
    <col min="10" max="10" width="7.00390625" style="0" customWidth="1"/>
    <col min="11" max="11" width="7.8515625" style="0" customWidth="1"/>
    <col min="12" max="12" width="7.421875" style="0" customWidth="1"/>
    <col min="13" max="13" width="7.140625" style="0" customWidth="1"/>
    <col min="14" max="14" width="7.421875" style="0" customWidth="1"/>
    <col min="15" max="15" width="7.7109375" style="0" customWidth="1"/>
    <col min="16" max="16" width="8.421875" style="0" customWidth="1"/>
    <col min="17" max="17" width="11.00390625" style="0" customWidth="1"/>
  </cols>
  <sheetData>
    <row r="1" s="4" customFormat="1" ht="12.75">
      <c r="A1" s="4" t="s">
        <v>508</v>
      </c>
    </row>
    <row r="2" s="4" customFormat="1" ht="12.75">
      <c r="A2" s="4" t="s">
        <v>251</v>
      </c>
    </row>
    <row r="3" s="4" customFormat="1" ht="12.75">
      <c r="A3" s="4" t="s">
        <v>12</v>
      </c>
    </row>
    <row r="4" s="4" customFormat="1" ht="13.5" thickBot="1"/>
    <row r="5" spans="1:17" s="4" customFormat="1" ht="27" customHeight="1" thickBot="1">
      <c r="A5" s="614" t="s">
        <v>63</v>
      </c>
      <c r="B5" s="617" t="s">
        <v>99</v>
      </c>
      <c r="C5" s="618"/>
      <c r="D5" s="618"/>
      <c r="E5" s="618"/>
      <c r="F5" s="619"/>
      <c r="G5" s="617" t="s">
        <v>100</v>
      </c>
      <c r="H5" s="618"/>
      <c r="I5" s="618"/>
      <c r="J5" s="618"/>
      <c r="K5" s="619"/>
      <c r="L5" s="609" t="s">
        <v>101</v>
      </c>
      <c r="M5" s="610"/>
      <c r="N5" s="610"/>
      <c r="O5" s="610"/>
      <c r="P5" s="611"/>
      <c r="Q5" s="612"/>
    </row>
    <row r="6" spans="1:17" s="4" customFormat="1" ht="13.5" thickBot="1">
      <c r="A6" s="615"/>
      <c r="B6" s="463">
        <v>41609</v>
      </c>
      <c r="C6" s="268">
        <v>41974</v>
      </c>
      <c r="D6" s="344">
        <v>42339</v>
      </c>
      <c r="E6" s="463">
        <v>42705</v>
      </c>
      <c r="F6" s="463">
        <v>43070</v>
      </c>
      <c r="G6" s="463">
        <v>41609</v>
      </c>
      <c r="H6" s="268">
        <v>41974</v>
      </c>
      <c r="I6" s="344">
        <v>42339</v>
      </c>
      <c r="J6" s="463">
        <v>42705</v>
      </c>
      <c r="K6" s="463">
        <v>43070</v>
      </c>
      <c r="L6" s="341">
        <v>41609</v>
      </c>
      <c r="M6" s="340">
        <v>41974</v>
      </c>
      <c r="N6" s="344">
        <v>42339</v>
      </c>
      <c r="O6" s="463">
        <v>42705</v>
      </c>
      <c r="P6" s="463">
        <v>43070</v>
      </c>
      <c r="Q6" s="613"/>
    </row>
    <row r="7" spans="1:17" s="4" customFormat="1" ht="13.5" thickBot="1">
      <c r="A7" s="616"/>
      <c r="B7" s="24" t="s">
        <v>52</v>
      </c>
      <c r="C7" s="24" t="s">
        <v>52</v>
      </c>
      <c r="D7" s="24" t="s">
        <v>52</v>
      </c>
      <c r="E7" s="24" t="s">
        <v>52</v>
      </c>
      <c r="F7" s="24" t="s">
        <v>52</v>
      </c>
      <c r="G7" s="24" t="s">
        <v>102</v>
      </c>
      <c r="H7" s="24" t="s">
        <v>102</v>
      </c>
      <c r="I7" s="24" t="s">
        <v>102</v>
      </c>
      <c r="J7" s="24" t="s">
        <v>102</v>
      </c>
      <c r="K7" s="24" t="s">
        <v>52</v>
      </c>
      <c r="L7" s="24" t="s">
        <v>266</v>
      </c>
      <c r="M7" s="24" t="s">
        <v>266</v>
      </c>
      <c r="N7" s="24" t="s">
        <v>266</v>
      </c>
      <c r="O7" s="24" t="s">
        <v>266</v>
      </c>
      <c r="P7" s="24" t="s">
        <v>266</v>
      </c>
      <c r="Q7" s="612"/>
    </row>
    <row r="8" spans="1:17" s="4" customFormat="1" ht="13.5" thickBot="1">
      <c r="A8" s="20" t="s">
        <v>94</v>
      </c>
      <c r="B8" s="127">
        <f aca="true" t="shared" si="0" ref="B8:K8">+B9+B10+B11+B12</f>
        <v>1001.4</v>
      </c>
      <c r="C8" s="127">
        <f t="shared" si="0"/>
        <v>2015.9</v>
      </c>
      <c r="D8" s="127">
        <f t="shared" si="0"/>
        <v>3808.1000000000004</v>
      </c>
      <c r="E8" s="127">
        <f t="shared" si="0"/>
        <v>7799.2</v>
      </c>
      <c r="F8" s="127">
        <f t="shared" si="0"/>
        <v>4616.8</v>
      </c>
      <c r="G8" s="127">
        <f t="shared" si="0"/>
        <v>500.49999999999994</v>
      </c>
      <c r="H8" s="127">
        <f t="shared" si="0"/>
        <v>660.6999999999999</v>
      </c>
      <c r="I8" s="127">
        <f t="shared" si="0"/>
        <v>759.4999999999999</v>
      </c>
      <c r="J8" s="127">
        <f t="shared" si="0"/>
        <v>742.1</v>
      </c>
      <c r="K8" s="127">
        <f t="shared" si="0"/>
        <v>818.1</v>
      </c>
      <c r="L8" s="127">
        <f aca="true" t="shared" si="1" ref="L8:P29">+B8+G8</f>
        <v>1501.8999999999999</v>
      </c>
      <c r="M8" s="127">
        <f t="shared" si="1"/>
        <v>2676.6</v>
      </c>
      <c r="N8" s="127">
        <f t="shared" si="1"/>
        <v>4567.6</v>
      </c>
      <c r="O8" s="127">
        <f t="shared" si="1"/>
        <v>8541.3</v>
      </c>
      <c r="P8" s="127">
        <f>+F8+K8</f>
        <v>5434.900000000001</v>
      </c>
      <c r="Q8" s="210"/>
    </row>
    <row r="9" spans="1:17" ht="12.75">
      <c r="A9" s="18" t="s">
        <v>482</v>
      </c>
      <c r="B9" s="139">
        <v>973.6</v>
      </c>
      <c r="C9" s="139">
        <v>1993.2</v>
      </c>
      <c r="D9" s="139">
        <v>3792.3</v>
      </c>
      <c r="E9" s="139">
        <v>7794.8</v>
      </c>
      <c r="F9" s="139">
        <v>4615</v>
      </c>
      <c r="G9" s="139">
        <v>442.7</v>
      </c>
      <c r="H9" s="139">
        <v>605.1</v>
      </c>
      <c r="I9" s="139">
        <v>705.3</v>
      </c>
      <c r="J9" s="139">
        <v>688.5</v>
      </c>
      <c r="K9" s="139">
        <v>764.6</v>
      </c>
      <c r="L9" s="217">
        <f t="shared" si="1"/>
        <v>1416.3</v>
      </c>
      <c r="M9" s="182">
        <f t="shared" si="1"/>
        <v>2598.3</v>
      </c>
      <c r="N9" s="182">
        <f t="shared" si="1"/>
        <v>4497.6</v>
      </c>
      <c r="O9" s="182">
        <f t="shared" si="1"/>
        <v>8483.3</v>
      </c>
      <c r="P9" s="182">
        <f>+F9+K9</f>
        <v>5379.6</v>
      </c>
      <c r="Q9" s="259"/>
    </row>
    <row r="10" spans="1:17" ht="12.75">
      <c r="A10" s="18" t="s">
        <v>481</v>
      </c>
      <c r="B10" s="139">
        <v>0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217">
        <f t="shared" si="1"/>
        <v>0</v>
      </c>
      <c r="M10" s="177">
        <f t="shared" si="1"/>
        <v>0</v>
      </c>
      <c r="N10" s="177">
        <f t="shared" si="1"/>
        <v>0</v>
      </c>
      <c r="O10" s="177">
        <f t="shared" si="1"/>
        <v>0</v>
      </c>
      <c r="P10" s="177">
        <f>+F10+K10</f>
        <v>0</v>
      </c>
      <c r="Q10" s="259"/>
    </row>
    <row r="11" spans="1:17" ht="12.75">
      <c r="A11" s="18" t="s">
        <v>312</v>
      </c>
      <c r="B11" s="139">
        <v>0</v>
      </c>
      <c r="C11" s="139">
        <v>0</v>
      </c>
      <c r="D11" s="139">
        <v>0</v>
      </c>
      <c r="E11" s="139">
        <v>0</v>
      </c>
      <c r="F11" s="139">
        <v>0</v>
      </c>
      <c r="G11" s="139">
        <v>53.4</v>
      </c>
      <c r="H11" s="139">
        <v>53.3</v>
      </c>
      <c r="I11" s="139">
        <v>53.3</v>
      </c>
      <c r="J11" s="139">
        <v>53.5</v>
      </c>
      <c r="K11" s="139">
        <v>53.3</v>
      </c>
      <c r="L11" s="217">
        <f t="shared" si="1"/>
        <v>53.4</v>
      </c>
      <c r="M11" s="177">
        <f t="shared" si="1"/>
        <v>53.3</v>
      </c>
      <c r="N11" s="177">
        <f t="shared" si="1"/>
        <v>53.3</v>
      </c>
      <c r="O11" s="177">
        <f t="shared" si="1"/>
        <v>53.5</v>
      </c>
      <c r="P11" s="177">
        <f>+F11+K11</f>
        <v>53.3</v>
      </c>
      <c r="Q11" s="259"/>
    </row>
    <row r="12" spans="1:17" ht="13.5" thickBot="1">
      <c r="A12" s="18" t="s">
        <v>311</v>
      </c>
      <c r="B12" s="139">
        <v>27.8</v>
      </c>
      <c r="C12" s="139">
        <v>22.7</v>
      </c>
      <c r="D12" s="139">
        <v>15.8</v>
      </c>
      <c r="E12" s="139">
        <v>4.4</v>
      </c>
      <c r="F12" s="139">
        <v>1.8</v>
      </c>
      <c r="G12" s="139">
        <v>4.4</v>
      </c>
      <c r="H12" s="139">
        <v>2.3</v>
      </c>
      <c r="I12" s="139">
        <v>0.9</v>
      </c>
      <c r="J12" s="139">
        <v>0.1</v>
      </c>
      <c r="K12" s="139">
        <v>0.2</v>
      </c>
      <c r="L12" s="217">
        <f t="shared" si="1"/>
        <v>32.2</v>
      </c>
      <c r="M12" s="142">
        <f t="shared" si="1"/>
        <v>25</v>
      </c>
      <c r="N12" s="142">
        <f t="shared" si="1"/>
        <v>16.7</v>
      </c>
      <c r="O12" s="142">
        <f t="shared" si="1"/>
        <v>4.5</v>
      </c>
      <c r="P12" s="142">
        <f>+F12+K12</f>
        <v>2</v>
      </c>
      <c r="Q12" s="259"/>
    </row>
    <row r="13" spans="1:17" s="4" customFormat="1" ht="13.5" thickBot="1">
      <c r="A13" s="20" t="s">
        <v>95</v>
      </c>
      <c r="B13" s="143">
        <f aca="true" t="shared" si="2" ref="B13:K13">+B14+B20+B23+B39</f>
        <v>1097.6</v>
      </c>
      <c r="C13" s="143">
        <f t="shared" si="2"/>
        <v>1713.3</v>
      </c>
      <c r="D13" s="143">
        <f t="shared" si="2"/>
        <v>2092.9</v>
      </c>
      <c r="E13" s="143">
        <f t="shared" si="2"/>
        <v>1828.5</v>
      </c>
      <c r="F13" s="143">
        <f t="shared" si="2"/>
        <v>2876.6</v>
      </c>
      <c r="G13" s="143">
        <f t="shared" si="2"/>
        <v>659.2</v>
      </c>
      <c r="H13" s="143">
        <f t="shared" si="2"/>
        <v>768.6</v>
      </c>
      <c r="I13" s="143">
        <f t="shared" si="2"/>
        <v>1068.6999999999998</v>
      </c>
      <c r="J13" s="143">
        <f t="shared" si="2"/>
        <v>1272.5</v>
      </c>
      <c r="K13" s="143">
        <f t="shared" si="2"/>
        <v>1765.4</v>
      </c>
      <c r="L13" s="143">
        <f t="shared" si="1"/>
        <v>1756.8</v>
      </c>
      <c r="M13" s="127">
        <f t="shared" si="1"/>
        <v>2481.9</v>
      </c>
      <c r="N13" s="127">
        <f t="shared" si="1"/>
        <v>3161.6</v>
      </c>
      <c r="O13" s="127">
        <f t="shared" si="1"/>
        <v>3101</v>
      </c>
      <c r="P13" s="127">
        <f t="shared" si="1"/>
        <v>4642</v>
      </c>
      <c r="Q13" s="260"/>
    </row>
    <row r="14" spans="1:17" s="4" customFormat="1" ht="12.75">
      <c r="A14" s="17" t="s">
        <v>178</v>
      </c>
      <c r="B14" s="113">
        <f aca="true" t="shared" si="3" ref="B14:K14">+B15+B16+B17+B18+B19</f>
        <v>459.5</v>
      </c>
      <c r="C14" s="113">
        <f t="shared" si="3"/>
        <v>941.8</v>
      </c>
      <c r="D14" s="113">
        <f t="shared" si="3"/>
        <v>559.5</v>
      </c>
      <c r="E14" s="113">
        <f t="shared" si="3"/>
        <v>770.6</v>
      </c>
      <c r="F14" s="113">
        <f t="shared" si="3"/>
        <v>709.4</v>
      </c>
      <c r="G14" s="113">
        <f t="shared" si="3"/>
        <v>152.4</v>
      </c>
      <c r="H14" s="113">
        <f t="shared" si="3"/>
        <v>170.5</v>
      </c>
      <c r="I14" s="113">
        <f t="shared" si="3"/>
        <v>184.9</v>
      </c>
      <c r="J14" s="113">
        <f t="shared" si="3"/>
        <v>233.00000000000003</v>
      </c>
      <c r="K14" s="113">
        <f t="shared" si="3"/>
        <v>250.5</v>
      </c>
      <c r="L14" s="216">
        <f t="shared" si="1"/>
        <v>611.9</v>
      </c>
      <c r="M14" s="113">
        <f t="shared" si="1"/>
        <v>1112.3</v>
      </c>
      <c r="N14" s="113">
        <f t="shared" si="1"/>
        <v>744.4</v>
      </c>
      <c r="O14" s="113">
        <f t="shared" si="1"/>
        <v>1003.6</v>
      </c>
      <c r="P14" s="113">
        <f t="shared" si="1"/>
        <v>959.9</v>
      </c>
      <c r="Q14" s="260"/>
    </row>
    <row r="15" spans="1:17" ht="12.75">
      <c r="A15" s="18" t="s">
        <v>179</v>
      </c>
      <c r="B15" s="139">
        <v>62.7</v>
      </c>
      <c r="C15" s="139">
        <v>60.2</v>
      </c>
      <c r="D15" s="139">
        <v>40.9</v>
      </c>
      <c r="E15" s="139">
        <v>29</v>
      </c>
      <c r="F15" s="139">
        <v>22</v>
      </c>
      <c r="G15" s="139">
        <v>10.5</v>
      </c>
      <c r="H15" s="139">
        <v>9</v>
      </c>
      <c r="I15" s="139">
        <v>7.5</v>
      </c>
      <c r="J15" s="139">
        <v>8.6</v>
      </c>
      <c r="K15" s="139">
        <v>9.5</v>
      </c>
      <c r="L15" s="217">
        <f t="shared" si="1"/>
        <v>73.2</v>
      </c>
      <c r="M15" s="177">
        <f t="shared" si="1"/>
        <v>69.2</v>
      </c>
      <c r="N15" s="177">
        <f t="shared" si="1"/>
        <v>48.4</v>
      </c>
      <c r="O15" s="177">
        <f t="shared" si="1"/>
        <v>37.6</v>
      </c>
      <c r="P15" s="177">
        <f t="shared" si="1"/>
        <v>31.5</v>
      </c>
      <c r="Q15" s="259"/>
    </row>
    <row r="16" spans="1:17" ht="12.75">
      <c r="A16" s="18" t="s">
        <v>180</v>
      </c>
      <c r="B16" s="139">
        <v>130.7</v>
      </c>
      <c r="C16" s="139">
        <v>168.8</v>
      </c>
      <c r="D16" s="139">
        <v>158.6</v>
      </c>
      <c r="E16" s="139">
        <v>167</v>
      </c>
      <c r="F16" s="139">
        <v>191.7</v>
      </c>
      <c r="G16" s="139">
        <v>66.1</v>
      </c>
      <c r="H16" s="139">
        <v>78.9</v>
      </c>
      <c r="I16" s="139">
        <v>85.5</v>
      </c>
      <c r="J16" s="139">
        <v>121.2</v>
      </c>
      <c r="K16" s="139">
        <v>126.7</v>
      </c>
      <c r="L16" s="217">
        <f t="shared" si="1"/>
        <v>196.79999999999998</v>
      </c>
      <c r="M16" s="177">
        <f t="shared" si="1"/>
        <v>247.70000000000002</v>
      </c>
      <c r="N16" s="177">
        <f t="shared" si="1"/>
        <v>244.1</v>
      </c>
      <c r="O16" s="177">
        <f t="shared" si="1"/>
        <v>288.2</v>
      </c>
      <c r="P16" s="177">
        <f t="shared" si="1"/>
        <v>318.4</v>
      </c>
      <c r="Q16" s="259"/>
    </row>
    <row r="17" spans="1:17" ht="12.75">
      <c r="A17" s="18" t="s">
        <v>181</v>
      </c>
      <c r="B17" s="139">
        <v>200.8</v>
      </c>
      <c r="C17" s="139">
        <v>261.6</v>
      </c>
      <c r="D17" s="139">
        <v>280.8</v>
      </c>
      <c r="E17" s="139">
        <v>262</v>
      </c>
      <c r="F17" s="139">
        <v>260.3</v>
      </c>
      <c r="G17" s="139">
        <v>53.1</v>
      </c>
      <c r="H17" s="139">
        <v>65.9</v>
      </c>
      <c r="I17" s="139">
        <v>70.6</v>
      </c>
      <c r="J17" s="139">
        <v>86.8</v>
      </c>
      <c r="K17" s="139">
        <v>108.9</v>
      </c>
      <c r="L17" s="217">
        <f t="shared" si="1"/>
        <v>253.9</v>
      </c>
      <c r="M17" s="177">
        <f t="shared" si="1"/>
        <v>327.5</v>
      </c>
      <c r="N17" s="177">
        <f t="shared" si="1"/>
        <v>351.4</v>
      </c>
      <c r="O17" s="177">
        <f t="shared" si="1"/>
        <v>348.8</v>
      </c>
      <c r="P17" s="177">
        <f t="shared" si="1"/>
        <v>369.20000000000005</v>
      </c>
      <c r="Q17" s="259"/>
    </row>
    <row r="18" spans="1:17" ht="12.75">
      <c r="A18" s="18" t="s">
        <v>193</v>
      </c>
      <c r="B18" s="139">
        <v>0.9</v>
      </c>
      <c r="C18" s="139">
        <v>0.9</v>
      </c>
      <c r="D18" s="139">
        <v>2</v>
      </c>
      <c r="E18" s="139">
        <v>3.8</v>
      </c>
      <c r="F18" s="139">
        <v>3.8</v>
      </c>
      <c r="G18" s="139">
        <v>3.8</v>
      </c>
      <c r="H18" s="139">
        <v>0.2</v>
      </c>
      <c r="I18" s="139">
        <v>0.3</v>
      </c>
      <c r="J18" s="139">
        <v>0.4</v>
      </c>
      <c r="K18" s="139">
        <v>0.5</v>
      </c>
      <c r="L18" s="217">
        <f t="shared" si="1"/>
        <v>4.7</v>
      </c>
      <c r="M18" s="177">
        <f t="shared" si="1"/>
        <v>1.1</v>
      </c>
      <c r="N18" s="177">
        <f t="shared" si="1"/>
        <v>2.3</v>
      </c>
      <c r="O18" s="177">
        <f t="shared" si="1"/>
        <v>4.2</v>
      </c>
      <c r="P18" s="177">
        <f t="shared" si="1"/>
        <v>4.3</v>
      </c>
      <c r="Q18" s="259"/>
    </row>
    <row r="19" spans="1:17" ht="12.75">
      <c r="A19" s="18" t="s">
        <v>183</v>
      </c>
      <c r="B19" s="139">
        <v>64.4</v>
      </c>
      <c r="C19" s="139">
        <v>450.3</v>
      </c>
      <c r="D19" s="139">
        <v>77.2</v>
      </c>
      <c r="E19" s="139">
        <v>308.8</v>
      </c>
      <c r="F19" s="139">
        <v>231.6</v>
      </c>
      <c r="G19" s="139">
        <v>18.9</v>
      </c>
      <c r="H19" s="139">
        <v>16.5</v>
      </c>
      <c r="I19" s="139">
        <v>21</v>
      </c>
      <c r="J19" s="139">
        <v>16</v>
      </c>
      <c r="K19" s="139">
        <v>4.9</v>
      </c>
      <c r="L19" s="217">
        <f t="shared" si="1"/>
        <v>83.30000000000001</v>
      </c>
      <c r="M19" s="177">
        <f t="shared" si="1"/>
        <v>466.8</v>
      </c>
      <c r="N19" s="177">
        <f t="shared" si="1"/>
        <v>98.2</v>
      </c>
      <c r="O19" s="177">
        <f t="shared" si="1"/>
        <v>324.8</v>
      </c>
      <c r="P19" s="177">
        <f t="shared" si="1"/>
        <v>236.5</v>
      </c>
      <c r="Q19" s="259"/>
    </row>
    <row r="20" spans="1:17" s="4" customFormat="1" ht="12.75">
      <c r="A20" s="17" t="s">
        <v>184</v>
      </c>
      <c r="B20" s="113">
        <f aca="true" t="shared" si="4" ref="B20:K20">+B21+B22</f>
        <v>615</v>
      </c>
      <c r="C20" s="113">
        <f t="shared" si="4"/>
        <v>736.8000000000001</v>
      </c>
      <c r="D20" s="113">
        <f t="shared" si="4"/>
        <v>635.8</v>
      </c>
      <c r="E20" s="113">
        <f t="shared" si="4"/>
        <v>658.6999999999999</v>
      </c>
      <c r="F20" s="113">
        <f t="shared" si="4"/>
        <v>1321.8</v>
      </c>
      <c r="G20" s="113">
        <f t="shared" si="4"/>
        <v>400.7</v>
      </c>
      <c r="H20" s="113">
        <f t="shared" si="4"/>
        <v>399.2</v>
      </c>
      <c r="I20" s="113">
        <f t="shared" si="4"/>
        <v>466.4</v>
      </c>
      <c r="J20" s="113">
        <f t="shared" si="4"/>
        <v>454.4</v>
      </c>
      <c r="K20" s="113">
        <f t="shared" si="4"/>
        <v>516.9</v>
      </c>
      <c r="L20" s="216">
        <f t="shared" si="1"/>
        <v>1015.7</v>
      </c>
      <c r="M20" s="113">
        <f t="shared" si="1"/>
        <v>1136</v>
      </c>
      <c r="N20" s="113">
        <f t="shared" si="1"/>
        <v>1102.1999999999998</v>
      </c>
      <c r="O20" s="113">
        <f t="shared" si="1"/>
        <v>1113.1</v>
      </c>
      <c r="P20" s="113">
        <f t="shared" si="1"/>
        <v>1838.6999999999998</v>
      </c>
      <c r="Q20" s="260"/>
    </row>
    <row r="21" spans="1:17" ht="12.75">
      <c r="A21" s="18" t="s">
        <v>185</v>
      </c>
      <c r="B21" s="139">
        <v>553.6</v>
      </c>
      <c r="C21" s="139">
        <v>665.6</v>
      </c>
      <c r="D21" s="139">
        <v>565</v>
      </c>
      <c r="E21" s="139">
        <v>581.3</v>
      </c>
      <c r="F21" s="139">
        <v>1237.5</v>
      </c>
      <c r="G21" s="139">
        <v>389.9</v>
      </c>
      <c r="H21" s="139">
        <v>390.2</v>
      </c>
      <c r="I21" s="139">
        <v>458.4</v>
      </c>
      <c r="J21" s="139">
        <v>448.4</v>
      </c>
      <c r="K21" s="139">
        <v>512</v>
      </c>
      <c r="L21" s="217">
        <f t="shared" si="1"/>
        <v>943.5</v>
      </c>
      <c r="M21" s="177">
        <f t="shared" si="1"/>
        <v>1055.8</v>
      </c>
      <c r="N21" s="177">
        <f t="shared" si="1"/>
        <v>1023.4</v>
      </c>
      <c r="O21" s="177">
        <f t="shared" si="1"/>
        <v>1029.6999999999998</v>
      </c>
      <c r="P21" s="177">
        <f t="shared" si="1"/>
        <v>1749.5</v>
      </c>
      <c r="Q21" s="259"/>
    </row>
    <row r="22" spans="1:17" ht="12.75">
      <c r="A22" s="18" t="s">
        <v>186</v>
      </c>
      <c r="B22" s="139">
        <v>61.4</v>
      </c>
      <c r="C22" s="139">
        <v>71.2</v>
      </c>
      <c r="D22" s="139">
        <v>70.8</v>
      </c>
      <c r="E22" s="139">
        <v>77.4</v>
      </c>
      <c r="F22" s="139">
        <v>84.3</v>
      </c>
      <c r="G22" s="139">
        <v>10.8</v>
      </c>
      <c r="H22" s="139">
        <v>9</v>
      </c>
      <c r="I22" s="139">
        <v>8</v>
      </c>
      <c r="J22" s="139">
        <v>6</v>
      </c>
      <c r="K22" s="139">
        <v>4.9</v>
      </c>
      <c r="L22" s="217">
        <f t="shared" si="1"/>
        <v>72.2</v>
      </c>
      <c r="M22" s="177">
        <f t="shared" si="1"/>
        <v>80.2</v>
      </c>
      <c r="N22" s="177">
        <f t="shared" si="1"/>
        <v>78.8</v>
      </c>
      <c r="O22" s="177">
        <f t="shared" si="1"/>
        <v>83.4</v>
      </c>
      <c r="P22" s="177">
        <f t="shared" si="1"/>
        <v>89.2</v>
      </c>
      <c r="Q22" s="259"/>
    </row>
    <row r="23" spans="1:17" s="4" customFormat="1" ht="12.75">
      <c r="A23" s="17" t="s">
        <v>187</v>
      </c>
      <c r="B23" s="113">
        <f aca="true" t="shared" si="5" ref="B23:G23">+B24+B25+B26</f>
        <v>23.1</v>
      </c>
      <c r="C23" s="113">
        <f t="shared" si="5"/>
        <v>29</v>
      </c>
      <c r="D23" s="113">
        <f t="shared" si="5"/>
        <v>681</v>
      </c>
      <c r="E23" s="113">
        <f t="shared" si="5"/>
        <v>181.8</v>
      </c>
      <c r="F23" s="113">
        <f>+F24+F25+F26+F27+F28+F29+F30+F31+F32+F33+F34+F35+F36+F37+F38</f>
        <v>628</v>
      </c>
      <c r="G23" s="113">
        <f t="shared" si="5"/>
        <v>106.1</v>
      </c>
      <c r="H23" s="113">
        <f>+H24+H25+H26+H30</f>
        <v>182.3</v>
      </c>
      <c r="I23" s="113">
        <f>+I24+I25+I26+I30+I31</f>
        <v>360.8</v>
      </c>
      <c r="J23" s="113">
        <f>+J24+J25+J26+J30+J31</f>
        <v>538.1</v>
      </c>
      <c r="K23" s="113">
        <f>+K24+K25+K26+K27+K28+K29+K30+K31+K32+K33+K34+K35+K36+K37+K38</f>
        <v>963</v>
      </c>
      <c r="L23" s="216">
        <f t="shared" si="1"/>
        <v>129.2</v>
      </c>
      <c r="M23" s="177">
        <f t="shared" si="1"/>
        <v>211.3</v>
      </c>
      <c r="N23" s="177">
        <f t="shared" si="1"/>
        <v>1041.8</v>
      </c>
      <c r="O23" s="177">
        <f t="shared" si="1"/>
        <v>719.9000000000001</v>
      </c>
      <c r="P23" s="113">
        <f>+P24+P25+P26+P27+P28+P29+P30+P31+P32+P33+P34+P35+P36+P37+P38</f>
        <v>1498.9</v>
      </c>
      <c r="Q23" s="260"/>
    </row>
    <row r="24" spans="1:17" ht="12.75">
      <c r="A24" s="18" t="s">
        <v>185</v>
      </c>
      <c r="B24" s="139">
        <v>14.5</v>
      </c>
      <c r="C24" s="139">
        <v>20.4</v>
      </c>
      <c r="D24" s="139">
        <v>26.7</v>
      </c>
      <c r="E24" s="139">
        <v>181.8</v>
      </c>
      <c r="F24" s="139">
        <v>628</v>
      </c>
      <c r="G24" s="139">
        <v>42.1</v>
      </c>
      <c r="H24" s="139">
        <v>39</v>
      </c>
      <c r="I24" s="139">
        <v>59.3</v>
      </c>
      <c r="J24" s="139">
        <v>152</v>
      </c>
      <c r="K24" s="139">
        <v>112.6</v>
      </c>
      <c r="L24" s="217">
        <f t="shared" si="1"/>
        <v>56.6</v>
      </c>
      <c r="M24" s="449">
        <f t="shared" si="1"/>
        <v>59.4</v>
      </c>
      <c r="N24" s="449">
        <f t="shared" si="1"/>
        <v>86</v>
      </c>
      <c r="O24" s="449">
        <f t="shared" si="1"/>
        <v>333.8</v>
      </c>
      <c r="P24" s="449">
        <f t="shared" si="1"/>
        <v>740.6</v>
      </c>
      <c r="Q24" s="259"/>
    </row>
    <row r="25" spans="1:17" ht="12.75">
      <c r="A25" s="18" t="s">
        <v>188</v>
      </c>
      <c r="B25" s="139">
        <v>8.6</v>
      </c>
      <c r="C25" s="139">
        <v>8.6</v>
      </c>
      <c r="D25" s="139">
        <v>4.3</v>
      </c>
      <c r="E25" s="139">
        <v>0</v>
      </c>
      <c r="F25" s="139">
        <v>0</v>
      </c>
      <c r="G25" s="139">
        <v>3.1</v>
      </c>
      <c r="H25" s="139">
        <v>2.9</v>
      </c>
      <c r="I25" s="139">
        <v>2.8</v>
      </c>
      <c r="J25" s="139">
        <v>69.6</v>
      </c>
      <c r="K25" s="139">
        <v>2.9</v>
      </c>
      <c r="L25" s="217">
        <f t="shared" si="1"/>
        <v>11.7</v>
      </c>
      <c r="M25" s="177">
        <f t="shared" si="1"/>
        <v>11.5</v>
      </c>
      <c r="N25" s="177">
        <f t="shared" si="1"/>
        <v>7.1</v>
      </c>
      <c r="O25" s="177">
        <f t="shared" si="1"/>
        <v>69.6</v>
      </c>
      <c r="P25" s="177">
        <f t="shared" si="1"/>
        <v>2.9</v>
      </c>
      <c r="Q25" s="259"/>
    </row>
    <row r="26" spans="1:17" ht="12.75">
      <c r="A26" s="18" t="s">
        <v>189</v>
      </c>
      <c r="B26" s="139">
        <f aca="true" t="shared" si="6" ref="B26:K26">+B27+B28+B29</f>
        <v>0</v>
      </c>
      <c r="C26" s="139">
        <f t="shared" si="6"/>
        <v>0</v>
      </c>
      <c r="D26" s="139">
        <f t="shared" si="6"/>
        <v>650</v>
      </c>
      <c r="E26" s="139">
        <f t="shared" si="6"/>
        <v>0</v>
      </c>
      <c r="F26" s="139">
        <f t="shared" si="6"/>
        <v>0</v>
      </c>
      <c r="G26" s="139">
        <f t="shared" si="6"/>
        <v>60.9</v>
      </c>
      <c r="H26" s="139">
        <f t="shared" si="6"/>
        <v>60.9</v>
      </c>
      <c r="I26" s="139">
        <f t="shared" si="6"/>
        <v>60.9</v>
      </c>
      <c r="J26" s="139">
        <f t="shared" si="6"/>
        <v>0</v>
      </c>
      <c r="K26" s="139">
        <f t="shared" si="6"/>
        <v>0</v>
      </c>
      <c r="L26" s="217">
        <f t="shared" si="1"/>
        <v>60.9</v>
      </c>
      <c r="M26" s="177">
        <f t="shared" si="1"/>
        <v>60.9</v>
      </c>
      <c r="N26" s="177">
        <f t="shared" si="1"/>
        <v>710.9</v>
      </c>
      <c r="O26" s="177">
        <f t="shared" si="1"/>
        <v>0</v>
      </c>
      <c r="P26" s="177">
        <f t="shared" si="1"/>
        <v>0</v>
      </c>
      <c r="Q26" s="259"/>
    </row>
    <row r="27" spans="1:17" ht="12.75">
      <c r="A27" s="18" t="s">
        <v>237</v>
      </c>
      <c r="B27" s="139">
        <v>0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217">
        <f t="shared" si="1"/>
        <v>0</v>
      </c>
      <c r="M27" s="177">
        <f t="shared" si="1"/>
        <v>0</v>
      </c>
      <c r="N27" s="177">
        <f t="shared" si="1"/>
        <v>0</v>
      </c>
      <c r="O27" s="177">
        <f t="shared" si="1"/>
        <v>0</v>
      </c>
      <c r="P27" s="177">
        <f t="shared" si="1"/>
        <v>0</v>
      </c>
      <c r="Q27" s="259"/>
    </row>
    <row r="28" spans="1:17" ht="12.75">
      <c r="A28" s="18" t="s">
        <v>238</v>
      </c>
      <c r="B28" s="139">
        <v>0</v>
      </c>
      <c r="C28" s="139">
        <v>0</v>
      </c>
      <c r="D28" s="139">
        <v>650</v>
      </c>
      <c r="E28" s="139">
        <v>0</v>
      </c>
      <c r="F28" s="139">
        <v>0</v>
      </c>
      <c r="G28" s="139">
        <v>60.9</v>
      </c>
      <c r="H28" s="139">
        <v>60.9</v>
      </c>
      <c r="I28" s="139">
        <v>60.9</v>
      </c>
      <c r="J28" s="139">
        <v>0</v>
      </c>
      <c r="K28" s="139">
        <v>0</v>
      </c>
      <c r="L28" s="217">
        <f t="shared" si="1"/>
        <v>60.9</v>
      </c>
      <c r="M28" s="177">
        <f t="shared" si="1"/>
        <v>60.9</v>
      </c>
      <c r="N28" s="177">
        <f t="shared" si="1"/>
        <v>710.9</v>
      </c>
      <c r="O28" s="177">
        <f t="shared" si="1"/>
        <v>0</v>
      </c>
      <c r="P28" s="177">
        <f t="shared" si="1"/>
        <v>0</v>
      </c>
      <c r="Q28" s="259"/>
    </row>
    <row r="29" spans="1:17" ht="12.75">
      <c r="A29" s="18" t="s">
        <v>239</v>
      </c>
      <c r="B29" s="139">
        <v>0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217">
        <f t="shared" si="1"/>
        <v>0</v>
      </c>
      <c r="M29" s="177">
        <f t="shared" si="1"/>
        <v>0</v>
      </c>
      <c r="N29" s="177">
        <f t="shared" si="1"/>
        <v>0</v>
      </c>
      <c r="O29" s="177">
        <f t="shared" si="1"/>
        <v>0</v>
      </c>
      <c r="P29" s="177">
        <f t="shared" si="1"/>
        <v>0</v>
      </c>
      <c r="Q29" s="259"/>
    </row>
    <row r="30" spans="1:17" ht="12.75">
      <c r="A30" s="435" t="s">
        <v>572</v>
      </c>
      <c r="B30" s="139"/>
      <c r="C30" s="139">
        <v>0</v>
      </c>
      <c r="D30" s="139">
        <v>0</v>
      </c>
      <c r="E30" s="139">
        <v>0</v>
      </c>
      <c r="F30" s="139">
        <v>0</v>
      </c>
      <c r="G30" s="139"/>
      <c r="H30" s="139">
        <v>79.5</v>
      </c>
      <c r="I30" s="139">
        <v>159</v>
      </c>
      <c r="J30" s="139">
        <v>159</v>
      </c>
      <c r="K30" s="139">
        <v>159</v>
      </c>
      <c r="L30" s="217"/>
      <c r="M30" s="177">
        <f>+C30+H30</f>
        <v>79.5</v>
      </c>
      <c r="N30" s="177">
        <f>+D30+I30</f>
        <v>159</v>
      </c>
      <c r="O30" s="177">
        <f>+E30+J30</f>
        <v>159</v>
      </c>
      <c r="P30" s="177">
        <f>+F30+K30</f>
        <v>159</v>
      </c>
      <c r="Q30" s="259"/>
    </row>
    <row r="31" spans="1:17" ht="12.75">
      <c r="A31" s="435" t="s">
        <v>573</v>
      </c>
      <c r="B31" s="139"/>
      <c r="C31" s="139"/>
      <c r="D31" s="139">
        <v>0</v>
      </c>
      <c r="E31" s="139">
        <v>0</v>
      </c>
      <c r="F31" s="139">
        <v>0</v>
      </c>
      <c r="G31" s="139"/>
      <c r="H31" s="139"/>
      <c r="I31" s="139">
        <v>78.8</v>
      </c>
      <c r="J31" s="139">
        <v>157.5</v>
      </c>
      <c r="K31" s="139">
        <v>157.5</v>
      </c>
      <c r="L31" s="217"/>
      <c r="M31" s="177"/>
      <c r="N31" s="177">
        <f>+D31+I31</f>
        <v>78.8</v>
      </c>
      <c r="O31" s="177">
        <f>+E31+J31</f>
        <v>157.5</v>
      </c>
      <c r="P31" s="177">
        <f>+F31+K31</f>
        <v>157.5</v>
      </c>
      <c r="Q31" s="259"/>
    </row>
    <row r="32" spans="1:17" ht="12.75">
      <c r="A32" s="435" t="s">
        <v>574</v>
      </c>
      <c r="B32" s="139"/>
      <c r="C32" s="139"/>
      <c r="D32" s="139"/>
      <c r="E32" s="139"/>
      <c r="F32" s="139">
        <v>0</v>
      </c>
      <c r="G32" s="139"/>
      <c r="H32" s="139"/>
      <c r="I32" s="139"/>
      <c r="J32" s="139">
        <v>0.044</v>
      </c>
      <c r="K32" s="139">
        <v>250.8</v>
      </c>
      <c r="L32" s="217"/>
      <c r="M32" s="177"/>
      <c r="N32" s="177"/>
      <c r="O32" s="177"/>
      <c r="P32" s="177">
        <f>+F32+K32</f>
        <v>250.8</v>
      </c>
      <c r="Q32" s="259"/>
    </row>
    <row r="33" spans="1:17" ht="12.75">
      <c r="A33" s="435" t="s">
        <v>575</v>
      </c>
      <c r="B33" s="139"/>
      <c r="C33" s="139"/>
      <c r="D33" s="139"/>
      <c r="E33" s="139"/>
      <c r="F33" s="139">
        <v>0</v>
      </c>
      <c r="G33" s="139"/>
      <c r="H33" s="139"/>
      <c r="I33" s="139"/>
      <c r="J33" s="139">
        <v>0.01</v>
      </c>
      <c r="K33" s="139">
        <v>168.9</v>
      </c>
      <c r="L33" s="217"/>
      <c r="M33" s="177"/>
      <c r="N33" s="177"/>
      <c r="O33" s="177"/>
      <c r="P33" s="177">
        <f>+F33+K33</f>
        <v>168.9</v>
      </c>
      <c r="Q33" s="259"/>
    </row>
    <row r="34" spans="1:17" ht="12.75">
      <c r="A34" s="435" t="s">
        <v>576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>
        <v>43.8</v>
      </c>
      <c r="L34" s="217"/>
      <c r="M34" s="177"/>
      <c r="N34" s="177"/>
      <c r="O34" s="177"/>
      <c r="P34" s="177"/>
      <c r="Q34" s="259"/>
    </row>
    <row r="35" spans="1:17" ht="12.75">
      <c r="A35" s="435" t="s">
        <v>577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>
        <v>48.2</v>
      </c>
      <c r="L35" s="217"/>
      <c r="M35" s="177"/>
      <c r="N35" s="177"/>
      <c r="O35" s="177"/>
      <c r="P35" s="177"/>
      <c r="Q35" s="259"/>
    </row>
    <row r="36" spans="1:17" ht="12.75">
      <c r="A36" s="435" t="s">
        <v>578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>
        <v>0.1</v>
      </c>
      <c r="L36" s="217"/>
      <c r="M36" s="177"/>
      <c r="N36" s="177"/>
      <c r="O36" s="177"/>
      <c r="P36" s="177"/>
      <c r="Q36" s="259"/>
    </row>
    <row r="37" spans="1:17" ht="12.75">
      <c r="A37" s="435" t="s">
        <v>522</v>
      </c>
      <c r="B37" s="139"/>
      <c r="C37" s="139"/>
      <c r="D37" s="139"/>
      <c r="E37" s="139"/>
      <c r="F37" s="139">
        <v>0</v>
      </c>
      <c r="G37" s="139"/>
      <c r="H37" s="139"/>
      <c r="I37" s="139"/>
      <c r="J37" s="139"/>
      <c r="K37" s="139">
        <v>18</v>
      </c>
      <c r="L37" s="217"/>
      <c r="M37" s="177"/>
      <c r="N37" s="177"/>
      <c r="O37" s="177"/>
      <c r="P37" s="177">
        <f>+F37+K37</f>
        <v>18</v>
      </c>
      <c r="Q37" s="259"/>
    </row>
    <row r="38" spans="1:17" ht="12.75">
      <c r="A38" s="435" t="s">
        <v>590</v>
      </c>
      <c r="B38" s="139"/>
      <c r="C38" s="139"/>
      <c r="D38" s="139"/>
      <c r="E38" s="139"/>
      <c r="F38" s="139">
        <v>0</v>
      </c>
      <c r="G38" s="139"/>
      <c r="H38" s="139"/>
      <c r="I38" s="139"/>
      <c r="J38" s="139"/>
      <c r="K38" s="139">
        <v>1.2</v>
      </c>
      <c r="L38" s="217"/>
      <c r="M38" s="177"/>
      <c r="N38" s="177"/>
      <c r="O38" s="177"/>
      <c r="P38" s="177">
        <f>+F38+K38</f>
        <v>1.2</v>
      </c>
      <c r="Q38" s="259"/>
    </row>
    <row r="39" spans="1:17" s="4" customFormat="1" ht="13.5" thickBot="1">
      <c r="A39" s="17" t="s">
        <v>191</v>
      </c>
      <c r="B39" s="113">
        <v>0</v>
      </c>
      <c r="C39" s="113">
        <v>5.7</v>
      </c>
      <c r="D39" s="113">
        <v>216.6</v>
      </c>
      <c r="E39" s="113">
        <v>217.4</v>
      </c>
      <c r="F39" s="113">
        <v>217.4</v>
      </c>
      <c r="G39" s="151">
        <v>0</v>
      </c>
      <c r="H39" s="151">
        <v>16.6</v>
      </c>
      <c r="I39" s="151">
        <v>56.6</v>
      </c>
      <c r="J39" s="151">
        <v>47</v>
      </c>
      <c r="K39" s="151">
        <v>35</v>
      </c>
      <c r="L39" s="261">
        <f aca="true" t="shared" si="7" ref="L39:P40">+B39+G39</f>
        <v>0</v>
      </c>
      <c r="M39" s="127">
        <f t="shared" si="7"/>
        <v>22.3</v>
      </c>
      <c r="N39" s="127">
        <f t="shared" si="7"/>
        <v>273.2</v>
      </c>
      <c r="O39" s="127">
        <f t="shared" si="7"/>
        <v>264.4</v>
      </c>
      <c r="P39" s="127">
        <f t="shared" si="7"/>
        <v>252.4</v>
      </c>
      <c r="Q39" s="260"/>
    </row>
    <row r="40" spans="1:17" s="4" customFormat="1" ht="13.5" thickBot="1">
      <c r="A40" s="20" t="s">
        <v>20</v>
      </c>
      <c r="B40" s="143">
        <f aca="true" t="shared" si="8" ref="B40:K40">+B13+B8</f>
        <v>2099</v>
      </c>
      <c r="C40" s="143">
        <f t="shared" si="8"/>
        <v>3729.2</v>
      </c>
      <c r="D40" s="143">
        <f t="shared" si="8"/>
        <v>5901</v>
      </c>
      <c r="E40" s="143">
        <f t="shared" si="8"/>
        <v>9627.7</v>
      </c>
      <c r="F40" s="143">
        <f t="shared" si="8"/>
        <v>7493.4</v>
      </c>
      <c r="G40" s="143">
        <f t="shared" si="8"/>
        <v>1159.7</v>
      </c>
      <c r="H40" s="143">
        <f t="shared" si="8"/>
        <v>1429.3</v>
      </c>
      <c r="I40" s="143">
        <f t="shared" si="8"/>
        <v>1828.1999999999998</v>
      </c>
      <c r="J40" s="143">
        <f t="shared" si="8"/>
        <v>2014.6</v>
      </c>
      <c r="K40" s="143">
        <f t="shared" si="8"/>
        <v>2583.5</v>
      </c>
      <c r="L40" s="127">
        <f t="shared" si="7"/>
        <v>3258.7</v>
      </c>
      <c r="M40" s="127">
        <f t="shared" si="7"/>
        <v>5158.5</v>
      </c>
      <c r="N40" s="127">
        <f t="shared" si="7"/>
        <v>7729.2</v>
      </c>
      <c r="O40" s="127">
        <f t="shared" si="7"/>
        <v>11642.300000000001</v>
      </c>
      <c r="P40" s="127">
        <f t="shared" si="7"/>
        <v>10076.9</v>
      </c>
      <c r="Q40" s="210"/>
    </row>
    <row r="42" ht="12.75">
      <c r="A42" t="s">
        <v>103</v>
      </c>
    </row>
    <row r="43" ht="12.75">
      <c r="A43" t="s">
        <v>104</v>
      </c>
    </row>
    <row r="44" ht="8.25" customHeight="1"/>
    <row r="45" s="4" customFormat="1" ht="12.75">
      <c r="A45" s="4" t="s">
        <v>98</v>
      </c>
    </row>
    <row r="46" s="4" customFormat="1" ht="12.75">
      <c r="A46" s="4" t="s">
        <v>9</v>
      </c>
    </row>
  </sheetData>
  <sheetProtection/>
  <mergeCells count="5">
    <mergeCell ref="L5:P5"/>
    <mergeCell ref="Q5:Q7"/>
    <mergeCell ref="A5:A7"/>
    <mergeCell ref="B5:F5"/>
    <mergeCell ref="G5:K5"/>
  </mergeCells>
  <printOptions/>
  <pageMargins left="0.9448818897637796" right="0.31496062992125984" top="0.7480314960629921" bottom="0.7480314960629921" header="0.31496062992125984" footer="0.31496062992125984"/>
  <pageSetup fitToHeight="1" fitToWidth="1" horizontalDpi="600" verticalDpi="600" orientation="landscape" paperSize="9" scale="7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W68"/>
  <sheetViews>
    <sheetView zoomScalePageLayoutView="0" workbookViewId="0" topLeftCell="A28">
      <selection activeCell="A1" sqref="A1:K68"/>
    </sheetView>
  </sheetViews>
  <sheetFormatPr defaultColWidth="11.421875" defaultRowHeight="12.75"/>
  <cols>
    <col min="1" max="1" width="22.140625" style="0" customWidth="1"/>
    <col min="2" max="2" width="11.28125" style="0" customWidth="1"/>
    <col min="3" max="3" width="11.140625" style="0" customWidth="1"/>
    <col min="5" max="5" width="11.7109375" style="0" customWidth="1"/>
    <col min="8" max="8" width="11.7109375" style="0" bestFit="1" customWidth="1"/>
  </cols>
  <sheetData>
    <row r="1" ht="12.75">
      <c r="A1" s="4" t="s">
        <v>221</v>
      </c>
    </row>
    <row r="2" spans="1:23" ht="15.75">
      <c r="A2" s="621" t="s">
        <v>504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11" ht="15.75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22" ht="15.75">
      <c r="A4" s="450"/>
      <c r="B4" s="621" t="s">
        <v>502</v>
      </c>
      <c r="C4" s="621"/>
      <c r="D4" s="621"/>
      <c r="E4" s="621" t="s">
        <v>503</v>
      </c>
      <c r="F4" s="621"/>
      <c r="G4" s="621"/>
      <c r="H4" s="621" t="s">
        <v>344</v>
      </c>
      <c r="I4" s="621"/>
      <c r="J4" s="451" t="s">
        <v>344</v>
      </c>
      <c r="K4" s="450"/>
      <c r="N4" s="602"/>
      <c r="O4" s="602"/>
      <c r="P4" s="602"/>
      <c r="Q4" s="602"/>
      <c r="R4" s="602"/>
      <c r="S4" s="602"/>
      <c r="T4" s="4"/>
      <c r="U4" s="4"/>
      <c r="V4" s="4"/>
    </row>
    <row r="5" spans="1:23" ht="15.75">
      <c r="A5" s="445" t="s">
        <v>483</v>
      </c>
      <c r="B5" s="446" t="s">
        <v>100</v>
      </c>
      <c r="C5" s="446" t="s">
        <v>484</v>
      </c>
      <c r="D5" s="446" t="s">
        <v>20</v>
      </c>
      <c r="E5" s="446" t="s">
        <v>100</v>
      </c>
      <c r="F5" s="446" t="s">
        <v>484</v>
      </c>
      <c r="G5" s="446" t="s">
        <v>20</v>
      </c>
      <c r="H5" s="446" t="s">
        <v>100</v>
      </c>
      <c r="I5" s="446" t="s">
        <v>513</v>
      </c>
      <c r="J5" s="446" t="s">
        <v>488</v>
      </c>
      <c r="K5" s="446" t="s">
        <v>84</v>
      </c>
      <c r="M5" s="445"/>
      <c r="N5" s="446"/>
      <c r="O5" s="446"/>
      <c r="P5" s="446"/>
      <c r="Q5" s="446"/>
      <c r="R5" s="446"/>
      <c r="S5" s="446"/>
      <c r="T5" s="446"/>
      <c r="U5" s="446"/>
      <c r="V5" s="446"/>
      <c r="W5" s="446"/>
    </row>
    <row r="6" spans="1:22" ht="15.75">
      <c r="A6" s="445"/>
      <c r="B6" s="446"/>
      <c r="C6" s="446" t="s">
        <v>487</v>
      </c>
      <c r="D6" s="446" t="s">
        <v>488</v>
      </c>
      <c r="E6" s="446"/>
      <c r="F6" s="446" t="s">
        <v>487</v>
      </c>
      <c r="G6" s="446" t="s">
        <v>488</v>
      </c>
      <c r="H6" s="446"/>
      <c r="I6" s="446" t="s">
        <v>487</v>
      </c>
      <c r="J6" s="446"/>
      <c r="K6" s="450"/>
      <c r="M6" s="445"/>
      <c r="N6" s="446"/>
      <c r="O6" s="446"/>
      <c r="P6" s="446"/>
      <c r="Q6" s="446"/>
      <c r="R6" s="446"/>
      <c r="S6" s="446"/>
      <c r="T6" s="446"/>
      <c r="U6" s="446"/>
      <c r="V6" s="446"/>
    </row>
    <row r="7" spans="1:19" ht="15.75">
      <c r="A7" s="445"/>
      <c r="B7" s="448">
        <v>1</v>
      </c>
      <c r="C7" s="448">
        <v>2</v>
      </c>
      <c r="D7" s="446" t="s">
        <v>498</v>
      </c>
      <c r="E7" s="448">
        <v>4</v>
      </c>
      <c r="F7" s="448">
        <v>5</v>
      </c>
      <c r="G7" s="446" t="s">
        <v>507</v>
      </c>
      <c r="H7" s="448">
        <v>7</v>
      </c>
      <c r="I7" s="448">
        <v>8</v>
      </c>
      <c r="J7" s="451" t="s">
        <v>506</v>
      </c>
      <c r="K7" s="450"/>
      <c r="M7" s="445"/>
      <c r="N7" s="448"/>
      <c r="O7" s="448"/>
      <c r="P7" s="446"/>
      <c r="Q7" s="448"/>
      <c r="R7" s="448"/>
      <c r="S7" s="446"/>
    </row>
    <row r="8" spans="1:23" ht="15.75">
      <c r="A8" s="452" t="s">
        <v>23</v>
      </c>
      <c r="B8" s="453">
        <v>761</v>
      </c>
      <c r="C8" s="453">
        <v>1630</v>
      </c>
      <c r="D8" s="453">
        <f aca="true" t="shared" si="0" ref="D8:D19">+C8+B8</f>
        <v>2391</v>
      </c>
      <c r="E8" s="452">
        <v>220</v>
      </c>
      <c r="F8" s="454">
        <v>3077</v>
      </c>
      <c r="G8" s="454">
        <f>+F8+E8</f>
        <v>3297</v>
      </c>
      <c r="H8" s="455">
        <f>+E8+B8</f>
        <v>981</v>
      </c>
      <c r="I8" s="455">
        <f>+F8+C8</f>
        <v>4707</v>
      </c>
      <c r="J8" s="455">
        <f>+I8+H8</f>
        <v>5688</v>
      </c>
      <c r="K8" s="454">
        <v>46802</v>
      </c>
      <c r="M8" s="447"/>
      <c r="N8" s="5"/>
      <c r="O8" s="5"/>
      <c r="P8" s="5"/>
      <c r="Q8" s="5"/>
      <c r="R8" s="5"/>
      <c r="S8" s="5"/>
      <c r="T8" s="5"/>
      <c r="U8" s="5"/>
      <c r="V8" s="5"/>
      <c r="W8" s="441"/>
    </row>
    <row r="9" spans="1:23" ht="15.75">
      <c r="A9" s="450">
        <v>2007</v>
      </c>
      <c r="B9" s="453">
        <v>744</v>
      </c>
      <c r="C9" s="453">
        <v>1054</v>
      </c>
      <c r="D9" s="453">
        <f t="shared" si="0"/>
        <v>1798</v>
      </c>
      <c r="E9" s="456">
        <v>180</v>
      </c>
      <c r="F9" s="454">
        <v>1717</v>
      </c>
      <c r="G9" s="454">
        <f aca="true" t="shared" si="1" ref="G9:G19">+F9+E9</f>
        <v>1897</v>
      </c>
      <c r="H9" s="455">
        <f aca="true" t="shared" si="2" ref="H9:H19">+E9+B9</f>
        <v>924</v>
      </c>
      <c r="I9" s="455">
        <f aca="true" t="shared" si="3" ref="I9:I19">+F9+C9</f>
        <v>2771</v>
      </c>
      <c r="J9" s="455">
        <f aca="true" t="shared" si="4" ref="J9:J19">+I9+H9</f>
        <v>3695</v>
      </c>
      <c r="K9" s="454">
        <v>51008</v>
      </c>
      <c r="N9" s="5"/>
      <c r="O9" s="5"/>
      <c r="P9" s="5"/>
      <c r="Q9" s="5"/>
      <c r="R9" s="5"/>
      <c r="S9" s="5"/>
      <c r="T9" s="5"/>
      <c r="U9" s="5"/>
      <c r="V9" s="5"/>
      <c r="W9" s="441"/>
    </row>
    <row r="10" spans="1:23" ht="15.75">
      <c r="A10" s="450">
        <v>2008</v>
      </c>
      <c r="B10" s="453">
        <v>665</v>
      </c>
      <c r="C10" s="453">
        <v>984</v>
      </c>
      <c r="D10" s="453">
        <f t="shared" si="0"/>
        <v>1649</v>
      </c>
      <c r="E10" s="456">
        <v>144</v>
      </c>
      <c r="F10" s="454">
        <v>1286</v>
      </c>
      <c r="G10" s="454">
        <f t="shared" si="1"/>
        <v>1430</v>
      </c>
      <c r="H10" s="455">
        <f t="shared" si="2"/>
        <v>809</v>
      </c>
      <c r="I10" s="455">
        <f t="shared" si="3"/>
        <v>2270</v>
      </c>
      <c r="J10" s="455">
        <f t="shared" si="4"/>
        <v>3079</v>
      </c>
      <c r="K10" s="454">
        <v>61763</v>
      </c>
      <c r="N10" s="5"/>
      <c r="O10" s="5"/>
      <c r="P10" s="5"/>
      <c r="Q10" s="5"/>
      <c r="R10" s="5"/>
      <c r="S10" s="5"/>
      <c r="T10" s="5"/>
      <c r="U10" s="5"/>
      <c r="V10" s="5"/>
      <c r="W10" s="441"/>
    </row>
    <row r="11" spans="1:23" ht="15.75">
      <c r="A11" s="452" t="s">
        <v>489</v>
      </c>
      <c r="B11" s="453">
        <v>344</v>
      </c>
      <c r="C11" s="453">
        <v>3527</v>
      </c>
      <c r="D11" s="453">
        <f t="shared" si="0"/>
        <v>3871</v>
      </c>
      <c r="E11" s="452">
        <v>180</v>
      </c>
      <c r="F11" s="454">
        <v>1399</v>
      </c>
      <c r="G11" s="454">
        <f t="shared" si="1"/>
        <v>1579</v>
      </c>
      <c r="H11" s="455">
        <f t="shared" si="2"/>
        <v>524</v>
      </c>
      <c r="I11" s="455">
        <f t="shared" si="3"/>
        <v>4926</v>
      </c>
      <c r="J11" s="455">
        <f t="shared" si="4"/>
        <v>5450</v>
      </c>
      <c r="K11" s="454">
        <v>62520</v>
      </c>
      <c r="M11" s="447"/>
      <c r="N11" s="5"/>
      <c r="O11" s="5"/>
      <c r="P11" s="5"/>
      <c r="Q11" s="5"/>
      <c r="R11" s="5"/>
      <c r="S11" s="5"/>
      <c r="T11" s="5"/>
      <c r="U11" s="5"/>
      <c r="V11" s="5"/>
      <c r="W11" s="441"/>
    </row>
    <row r="12" spans="1:23" ht="15.75">
      <c r="A12" s="450">
        <v>2010</v>
      </c>
      <c r="B12" s="453">
        <v>325</v>
      </c>
      <c r="C12" s="453">
        <v>626</v>
      </c>
      <c r="D12" s="453">
        <f t="shared" si="0"/>
        <v>951</v>
      </c>
      <c r="E12" s="456">
        <v>224</v>
      </c>
      <c r="F12" s="454">
        <v>436</v>
      </c>
      <c r="G12" s="454">
        <f t="shared" si="1"/>
        <v>660</v>
      </c>
      <c r="H12" s="455">
        <f t="shared" si="2"/>
        <v>549</v>
      </c>
      <c r="I12" s="455">
        <f t="shared" si="3"/>
        <v>1062</v>
      </c>
      <c r="J12" s="455">
        <f t="shared" si="4"/>
        <v>1611</v>
      </c>
      <c r="K12" s="454">
        <v>69555</v>
      </c>
      <c r="N12" s="5"/>
      <c r="O12" s="5"/>
      <c r="P12" s="5"/>
      <c r="Q12" s="5"/>
      <c r="R12" s="5"/>
      <c r="S12" s="5"/>
      <c r="T12" s="5"/>
      <c r="U12" s="5"/>
      <c r="V12" s="5"/>
      <c r="W12" s="441"/>
    </row>
    <row r="13" spans="1:23" ht="15.75">
      <c r="A13" s="450">
        <v>2011</v>
      </c>
      <c r="B13" s="453">
        <v>371</v>
      </c>
      <c r="C13" s="453">
        <v>1090</v>
      </c>
      <c r="D13" s="453">
        <f t="shared" si="0"/>
        <v>1461</v>
      </c>
      <c r="E13" s="456">
        <v>247</v>
      </c>
      <c r="F13" s="454">
        <v>711</v>
      </c>
      <c r="G13" s="454">
        <f t="shared" si="1"/>
        <v>958</v>
      </c>
      <c r="H13" s="455">
        <f t="shared" si="2"/>
        <v>618</v>
      </c>
      <c r="I13" s="455">
        <f t="shared" si="3"/>
        <v>1801</v>
      </c>
      <c r="J13" s="455">
        <f t="shared" si="4"/>
        <v>2419</v>
      </c>
      <c r="K13" s="454">
        <v>79277</v>
      </c>
      <c r="N13" s="5"/>
      <c r="O13" s="5"/>
      <c r="P13" s="5"/>
      <c r="Q13" s="5"/>
      <c r="R13" s="5"/>
      <c r="S13" s="5"/>
      <c r="T13" s="5"/>
      <c r="U13" s="5"/>
      <c r="V13" s="5"/>
      <c r="W13" s="441"/>
    </row>
    <row r="14" spans="1:23" ht="15.75">
      <c r="A14" s="450">
        <v>2012</v>
      </c>
      <c r="B14" s="453">
        <v>492</v>
      </c>
      <c r="C14" s="453">
        <v>1169</v>
      </c>
      <c r="D14" s="453">
        <f t="shared" si="0"/>
        <v>1661</v>
      </c>
      <c r="E14" s="456">
        <v>425</v>
      </c>
      <c r="F14" s="454">
        <v>480</v>
      </c>
      <c r="G14" s="454">
        <f t="shared" si="1"/>
        <v>905</v>
      </c>
      <c r="H14" s="455">
        <f t="shared" si="2"/>
        <v>917</v>
      </c>
      <c r="I14" s="455">
        <f t="shared" si="3"/>
        <v>1649</v>
      </c>
      <c r="J14" s="455">
        <f t="shared" si="4"/>
        <v>2566</v>
      </c>
      <c r="K14" s="454">
        <v>87925</v>
      </c>
      <c r="N14" s="5"/>
      <c r="O14" s="5"/>
      <c r="P14" s="5"/>
      <c r="Q14" s="5"/>
      <c r="R14" s="5"/>
      <c r="S14" s="5"/>
      <c r="T14" s="5"/>
      <c r="U14" s="5"/>
      <c r="V14" s="5"/>
      <c r="W14" s="441"/>
    </row>
    <row r="15" spans="1:23" ht="15.75">
      <c r="A15" s="450">
        <v>2013</v>
      </c>
      <c r="B15" s="453">
        <v>684</v>
      </c>
      <c r="C15" s="453">
        <v>1235</v>
      </c>
      <c r="D15" s="453">
        <f t="shared" si="0"/>
        <v>1919</v>
      </c>
      <c r="E15" s="456">
        <v>500</v>
      </c>
      <c r="F15" s="454">
        <v>1001</v>
      </c>
      <c r="G15" s="454">
        <f t="shared" si="1"/>
        <v>1501</v>
      </c>
      <c r="H15" s="455">
        <f t="shared" si="2"/>
        <v>1184</v>
      </c>
      <c r="I15" s="455">
        <f t="shared" si="3"/>
        <v>2236</v>
      </c>
      <c r="J15" s="455">
        <f t="shared" si="4"/>
        <v>3420</v>
      </c>
      <c r="K15" s="454">
        <v>95130</v>
      </c>
      <c r="N15" s="5"/>
      <c r="O15" s="5"/>
      <c r="P15" s="5"/>
      <c r="Q15" s="5"/>
      <c r="R15" s="5"/>
      <c r="S15" s="5"/>
      <c r="T15" s="5"/>
      <c r="U15" s="5"/>
      <c r="V15" s="5"/>
      <c r="W15" s="441"/>
    </row>
    <row r="16" spans="1:23" ht="15.75">
      <c r="A16" s="450">
        <v>2014</v>
      </c>
      <c r="B16" s="453">
        <v>769</v>
      </c>
      <c r="C16" s="453">
        <v>1713</v>
      </c>
      <c r="D16" s="453">
        <f t="shared" si="0"/>
        <v>2482</v>
      </c>
      <c r="E16" s="456">
        <v>661</v>
      </c>
      <c r="F16" s="454">
        <v>1993</v>
      </c>
      <c r="G16" s="454">
        <f t="shared" si="1"/>
        <v>2654</v>
      </c>
      <c r="H16" s="455">
        <f t="shared" si="2"/>
        <v>1430</v>
      </c>
      <c r="I16" s="455">
        <f t="shared" si="3"/>
        <v>3706</v>
      </c>
      <c r="J16" s="455">
        <f t="shared" si="4"/>
        <v>5136</v>
      </c>
      <c r="K16" s="454">
        <v>102292</v>
      </c>
      <c r="N16" s="5"/>
      <c r="O16" s="5"/>
      <c r="P16" s="5"/>
      <c r="Q16" s="5"/>
      <c r="R16" s="5"/>
      <c r="S16" s="5"/>
      <c r="T16" s="5"/>
      <c r="U16" s="5"/>
      <c r="V16" s="5"/>
      <c r="W16" s="441"/>
    </row>
    <row r="17" spans="1:23" ht="15.75">
      <c r="A17" s="450">
        <v>2015</v>
      </c>
      <c r="B17" s="453">
        <v>1068</v>
      </c>
      <c r="C17" s="453">
        <v>2093</v>
      </c>
      <c r="D17" s="453">
        <f t="shared" si="0"/>
        <v>3161</v>
      </c>
      <c r="E17" s="456">
        <v>760</v>
      </c>
      <c r="F17" s="454">
        <v>3808</v>
      </c>
      <c r="G17" s="454">
        <f t="shared" si="1"/>
        <v>4568</v>
      </c>
      <c r="H17" s="455">
        <f t="shared" si="2"/>
        <v>1828</v>
      </c>
      <c r="I17" s="455">
        <f t="shared" si="3"/>
        <v>5901</v>
      </c>
      <c r="J17" s="455">
        <f t="shared" si="4"/>
        <v>7729</v>
      </c>
      <c r="K17" s="454">
        <v>100177</v>
      </c>
      <c r="N17" s="5"/>
      <c r="O17" s="5"/>
      <c r="P17" s="5"/>
      <c r="Q17" s="5"/>
      <c r="R17" s="5"/>
      <c r="S17" s="5"/>
      <c r="T17" s="5"/>
      <c r="U17" s="5"/>
      <c r="V17" s="5"/>
      <c r="W17" s="441"/>
    </row>
    <row r="18" spans="1:23" ht="15.75">
      <c r="A18" s="450">
        <v>2016</v>
      </c>
      <c r="B18" s="453">
        <v>1273</v>
      </c>
      <c r="C18" s="453">
        <v>1828</v>
      </c>
      <c r="D18" s="453">
        <f t="shared" si="0"/>
        <v>3101</v>
      </c>
      <c r="E18" s="456">
        <v>742</v>
      </c>
      <c r="F18" s="454">
        <v>7799</v>
      </c>
      <c r="G18" s="454">
        <f t="shared" si="1"/>
        <v>8541</v>
      </c>
      <c r="H18" s="455">
        <f t="shared" si="2"/>
        <v>2015</v>
      </c>
      <c r="I18" s="455">
        <f t="shared" si="3"/>
        <v>9627</v>
      </c>
      <c r="J18" s="455">
        <f t="shared" si="4"/>
        <v>11642</v>
      </c>
      <c r="K18" s="454">
        <v>96218</v>
      </c>
      <c r="N18" s="5"/>
      <c r="O18" s="5"/>
      <c r="P18" s="5"/>
      <c r="Q18" s="5"/>
      <c r="R18" s="5"/>
      <c r="S18" s="5"/>
      <c r="T18" s="5"/>
      <c r="U18" s="5"/>
      <c r="V18" s="5"/>
      <c r="W18" s="441"/>
    </row>
    <row r="19" spans="1:23" ht="15.75">
      <c r="A19" s="450">
        <v>2017</v>
      </c>
      <c r="B19" s="453">
        <v>1765.6</v>
      </c>
      <c r="C19" s="453">
        <v>2876.4</v>
      </c>
      <c r="D19" s="453">
        <f t="shared" si="0"/>
        <v>4642</v>
      </c>
      <c r="E19" s="456">
        <v>818.1</v>
      </c>
      <c r="F19" s="454">
        <v>4616.8</v>
      </c>
      <c r="G19" s="454">
        <f t="shared" si="1"/>
        <v>5434.900000000001</v>
      </c>
      <c r="H19" s="455">
        <f t="shared" si="2"/>
        <v>2583.7</v>
      </c>
      <c r="I19" s="455">
        <f t="shared" si="3"/>
        <v>7493.200000000001</v>
      </c>
      <c r="J19" s="455">
        <f t="shared" si="4"/>
        <v>10076.900000000001</v>
      </c>
      <c r="K19" s="454">
        <v>100472.2</v>
      </c>
      <c r="N19" s="5"/>
      <c r="O19" s="5"/>
      <c r="P19" s="5"/>
      <c r="Q19" s="5"/>
      <c r="R19" s="5"/>
      <c r="S19" s="5"/>
      <c r="T19" s="5"/>
      <c r="U19" s="5"/>
      <c r="V19" s="5"/>
      <c r="W19" s="441"/>
    </row>
    <row r="20" spans="1:11" ht="15.75">
      <c r="A20" s="450" t="s">
        <v>490</v>
      </c>
      <c r="B20" s="457"/>
      <c r="C20" s="457"/>
      <c r="D20" s="457"/>
      <c r="E20" s="457"/>
      <c r="F20" s="450"/>
      <c r="G20" s="450"/>
      <c r="H20" s="450"/>
      <c r="I20" s="450"/>
      <c r="J20" s="450"/>
      <c r="K20" s="450"/>
    </row>
    <row r="21" spans="1:11" ht="15.75">
      <c r="A21" s="450" t="s">
        <v>491</v>
      </c>
      <c r="B21" s="457"/>
      <c r="C21" s="457"/>
      <c r="D21" s="457"/>
      <c r="E21" s="457"/>
      <c r="F21" s="450"/>
      <c r="G21" s="450"/>
      <c r="H21" s="450"/>
      <c r="I21" s="450"/>
      <c r="J21" s="450"/>
      <c r="K21" s="450"/>
    </row>
    <row r="22" spans="1:11" ht="15.75">
      <c r="A22" s="450" t="s">
        <v>492</v>
      </c>
      <c r="B22" s="457"/>
      <c r="C22" s="457"/>
      <c r="D22" s="457"/>
      <c r="E22" s="457"/>
      <c r="F22" s="450"/>
      <c r="G22" s="450"/>
      <c r="H22" s="450"/>
      <c r="I22" s="450"/>
      <c r="J22" s="450"/>
      <c r="K22" s="450"/>
    </row>
    <row r="23" spans="1:11" ht="15.75">
      <c r="A23" s="450"/>
      <c r="B23" s="450"/>
      <c r="C23" s="450"/>
      <c r="D23" s="450"/>
      <c r="E23" s="450"/>
      <c r="F23" s="450"/>
      <c r="G23" s="450"/>
      <c r="H23" s="450"/>
      <c r="I23" s="450"/>
      <c r="J23" s="450"/>
      <c r="K23" s="450"/>
    </row>
    <row r="24" spans="1:11" ht="15.75">
      <c r="A24" s="450"/>
      <c r="B24" s="450"/>
      <c r="C24" s="450"/>
      <c r="D24" s="450"/>
      <c r="E24" s="450"/>
      <c r="F24" s="450"/>
      <c r="G24" s="450"/>
      <c r="H24" s="450"/>
      <c r="I24" s="450"/>
      <c r="J24" s="450"/>
      <c r="K24" s="450"/>
    </row>
    <row r="25" spans="1:11" ht="15.75">
      <c r="A25" s="450"/>
      <c r="B25" s="450"/>
      <c r="C25" s="450"/>
      <c r="D25" s="450"/>
      <c r="E25" s="450"/>
      <c r="F25" s="450"/>
      <c r="G25" s="450"/>
      <c r="H25" s="450"/>
      <c r="I25" s="450"/>
      <c r="J25" s="450"/>
      <c r="K25" s="450"/>
    </row>
    <row r="26" spans="1:11" ht="15.75">
      <c r="A26" s="621" t="s">
        <v>505</v>
      </c>
      <c r="B26" s="621"/>
      <c r="C26" s="621"/>
      <c r="D26" s="621"/>
      <c r="E26" s="621"/>
      <c r="F26" s="621"/>
      <c r="G26" s="621"/>
      <c r="H26" s="621"/>
      <c r="I26" s="621"/>
      <c r="J26" s="621"/>
      <c r="K26" s="621"/>
    </row>
    <row r="27" spans="1:11" ht="15.75">
      <c r="A27" s="451"/>
      <c r="B27" s="451"/>
      <c r="C27" s="451"/>
      <c r="D27" s="451"/>
      <c r="E27" s="451"/>
      <c r="F27" s="451"/>
      <c r="G27" s="451"/>
      <c r="H27" s="451"/>
      <c r="I27" s="451"/>
      <c r="J27" s="451"/>
      <c r="K27" s="451"/>
    </row>
    <row r="28" spans="1:11" ht="15.75">
      <c r="A28" s="451"/>
      <c r="B28" s="451" t="s">
        <v>502</v>
      </c>
      <c r="C28" s="451"/>
      <c r="D28" s="451"/>
      <c r="E28" s="621" t="s">
        <v>503</v>
      </c>
      <c r="F28" s="621"/>
      <c r="G28" s="621"/>
      <c r="H28" s="621" t="s">
        <v>344</v>
      </c>
      <c r="I28" s="621"/>
      <c r="J28" s="451" t="s">
        <v>344</v>
      </c>
      <c r="K28" s="451"/>
    </row>
    <row r="29" spans="1:11" ht="15.75">
      <c r="A29" s="451" t="s">
        <v>483</v>
      </c>
      <c r="B29" s="451" t="s">
        <v>100</v>
      </c>
      <c r="C29" s="451" t="s">
        <v>484</v>
      </c>
      <c r="D29" s="451" t="s">
        <v>20</v>
      </c>
      <c r="E29" s="451" t="s">
        <v>100</v>
      </c>
      <c r="F29" s="451" t="s">
        <v>484</v>
      </c>
      <c r="G29" s="451" t="s">
        <v>20</v>
      </c>
      <c r="H29" s="446" t="s">
        <v>100</v>
      </c>
      <c r="I29" s="446" t="s">
        <v>513</v>
      </c>
      <c r="J29" s="446" t="s">
        <v>488</v>
      </c>
      <c r="K29" s="451" t="s">
        <v>84</v>
      </c>
    </row>
    <row r="30" spans="1:11" ht="15.75">
      <c r="A30" s="451"/>
      <c r="B30" s="451"/>
      <c r="C30" s="451" t="s">
        <v>487</v>
      </c>
      <c r="D30" s="451" t="s">
        <v>488</v>
      </c>
      <c r="E30" s="451"/>
      <c r="F30" s="451" t="s">
        <v>487</v>
      </c>
      <c r="G30" s="451" t="s">
        <v>488</v>
      </c>
      <c r="H30" s="446"/>
      <c r="I30" s="446" t="s">
        <v>487</v>
      </c>
      <c r="J30" s="446"/>
      <c r="K30" s="451"/>
    </row>
    <row r="31" spans="1:11" ht="15.75">
      <c r="A31" s="450"/>
      <c r="B31" s="448">
        <v>1</v>
      </c>
      <c r="C31" s="448">
        <v>2</v>
      </c>
      <c r="D31" s="446" t="s">
        <v>498</v>
      </c>
      <c r="E31" s="448">
        <v>4</v>
      </c>
      <c r="F31" s="448">
        <v>5</v>
      </c>
      <c r="G31" s="446" t="s">
        <v>507</v>
      </c>
      <c r="H31" s="448">
        <v>7</v>
      </c>
      <c r="I31" s="448">
        <v>8</v>
      </c>
      <c r="J31" s="451" t="s">
        <v>506</v>
      </c>
      <c r="K31" s="450"/>
    </row>
    <row r="32" spans="1:11" ht="15.75">
      <c r="A32" s="452" t="s">
        <v>23</v>
      </c>
      <c r="B32" s="458">
        <v>1.6259988889363703</v>
      </c>
      <c r="C32" s="458">
        <v>3.4827571471304646</v>
      </c>
      <c r="D32" s="458">
        <v>5.1087560360668345</v>
      </c>
      <c r="E32" s="458">
        <v>0.4700653818212897</v>
      </c>
      <c r="F32" s="458">
        <v>6.574505363018674</v>
      </c>
      <c r="G32" s="458">
        <v>7.044570744839964</v>
      </c>
      <c r="H32" s="458">
        <v>2.09606427075766</v>
      </c>
      <c r="I32" s="458">
        <v>10.057262510149139</v>
      </c>
      <c r="J32" s="458">
        <v>12.153326780906799</v>
      </c>
      <c r="K32" s="450">
        <v>46802</v>
      </c>
    </row>
    <row r="33" spans="1:11" ht="15.75">
      <c r="A33" s="450">
        <v>2007</v>
      </c>
      <c r="B33" s="458">
        <v>1.458594730238394</v>
      </c>
      <c r="C33" s="458">
        <v>2.0663425345043915</v>
      </c>
      <c r="D33" s="458">
        <v>3.5249372647427855</v>
      </c>
      <c r="E33" s="458">
        <v>0.3528858218318695</v>
      </c>
      <c r="F33" s="458">
        <v>3.3661386449184443</v>
      </c>
      <c r="G33" s="458">
        <v>3.7190244667503136</v>
      </c>
      <c r="H33" s="458">
        <v>1.8114805520702635</v>
      </c>
      <c r="I33" s="458">
        <v>5.432481179422836</v>
      </c>
      <c r="J33" s="458">
        <v>7.2439617314930995</v>
      </c>
      <c r="K33" s="450">
        <v>51008</v>
      </c>
    </row>
    <row r="34" spans="1:11" ht="15.75">
      <c r="A34" s="450">
        <v>2008</v>
      </c>
      <c r="B34" s="458">
        <v>1.07669640399592</v>
      </c>
      <c r="C34" s="458">
        <v>1.5931868594465943</v>
      </c>
      <c r="D34" s="458">
        <v>2.669883263442514</v>
      </c>
      <c r="E34" s="458">
        <v>0.23314929650437966</v>
      </c>
      <c r="F34" s="458">
        <v>2.082152745171057</v>
      </c>
      <c r="G34" s="458">
        <v>2.315302041675437</v>
      </c>
      <c r="H34" s="458">
        <v>1.3098457005002995</v>
      </c>
      <c r="I34" s="458">
        <v>3.675339604617651</v>
      </c>
      <c r="J34" s="458">
        <v>4.985185305117951</v>
      </c>
      <c r="K34" s="450">
        <v>61763</v>
      </c>
    </row>
    <row r="35" spans="1:11" ht="15.75">
      <c r="A35" s="452" t="s">
        <v>489</v>
      </c>
      <c r="B35" s="458">
        <v>0.5502239283429302</v>
      </c>
      <c r="C35" s="458">
        <v>5.6413947536788225</v>
      </c>
      <c r="D35" s="458">
        <v>6.191618682021753</v>
      </c>
      <c r="E35" s="458">
        <v>0.28790786948176583</v>
      </c>
      <c r="F35" s="458">
        <v>2.2376839411388354</v>
      </c>
      <c r="G35" s="458">
        <v>2.5255918106206012</v>
      </c>
      <c r="H35" s="458">
        <v>0.838131797824696</v>
      </c>
      <c r="I35" s="458">
        <v>7.879078694817658</v>
      </c>
      <c r="J35" s="458">
        <v>8.717210492642355</v>
      </c>
      <c r="K35" s="450">
        <v>62520</v>
      </c>
    </row>
    <row r="36" spans="1:11" ht="15.75">
      <c r="A36" s="450">
        <v>2010</v>
      </c>
      <c r="B36" s="458">
        <v>0.46725612824383583</v>
      </c>
      <c r="C36" s="458">
        <v>0.9000071885558192</v>
      </c>
      <c r="D36" s="458">
        <v>1.3672633167996548</v>
      </c>
      <c r="E36" s="458">
        <v>0.32204730069728993</v>
      </c>
      <c r="F36" s="458">
        <v>0.6268420674286536</v>
      </c>
      <c r="G36" s="458">
        <v>0.9488893681259435</v>
      </c>
      <c r="H36" s="458">
        <v>0.7893034289411257</v>
      </c>
      <c r="I36" s="458">
        <v>1.5268492559844726</v>
      </c>
      <c r="J36" s="458">
        <v>2.3161526849255982</v>
      </c>
      <c r="K36" s="450">
        <v>69555</v>
      </c>
    </row>
    <row r="37" spans="1:11" ht="15.75">
      <c r="A37" s="450">
        <v>2011</v>
      </c>
      <c r="B37" s="458">
        <v>0.46797936349760966</v>
      </c>
      <c r="C37" s="458">
        <v>1.3749258927557804</v>
      </c>
      <c r="D37" s="458">
        <v>1.84290525625339</v>
      </c>
      <c r="E37" s="458">
        <v>0.3115657756978695</v>
      </c>
      <c r="F37" s="458">
        <v>0.8968553300452843</v>
      </c>
      <c r="G37" s="458">
        <v>1.2084211057431538</v>
      </c>
      <c r="H37" s="458">
        <v>0.7795451391954792</v>
      </c>
      <c r="I37" s="458">
        <v>2.2717812228010645</v>
      </c>
      <c r="J37" s="458">
        <v>3.051326361996544</v>
      </c>
      <c r="K37" s="450">
        <v>79277</v>
      </c>
    </row>
    <row r="38" spans="1:11" ht="15.75">
      <c r="A38" s="450">
        <v>2012</v>
      </c>
      <c r="B38" s="458">
        <v>0.5595678134773955</v>
      </c>
      <c r="C38" s="458">
        <v>1.3295422234859255</v>
      </c>
      <c r="D38" s="458">
        <v>1.889110036963321</v>
      </c>
      <c r="E38" s="458">
        <v>0.48336650554449817</v>
      </c>
      <c r="F38" s="458">
        <v>0.5459198180267273</v>
      </c>
      <c r="G38" s="458">
        <v>1.0292863235712255</v>
      </c>
      <c r="H38" s="458">
        <v>1.0429343190218936</v>
      </c>
      <c r="I38" s="458">
        <v>1.8754620415126528</v>
      </c>
      <c r="J38" s="458">
        <v>2.9183963605345467</v>
      </c>
      <c r="K38" s="450">
        <v>87925</v>
      </c>
    </row>
    <row r="39" spans="1:11" ht="15.75">
      <c r="A39" s="450">
        <v>2013</v>
      </c>
      <c r="B39" s="458">
        <v>0.7190160832544938</v>
      </c>
      <c r="C39" s="458">
        <v>1.2982234836539472</v>
      </c>
      <c r="D39" s="458">
        <v>2.017239566908441</v>
      </c>
      <c r="E39" s="458">
        <v>0.5255965520866183</v>
      </c>
      <c r="F39" s="458">
        <v>1.0522442972774098</v>
      </c>
      <c r="G39" s="458">
        <v>1.5778408493640281</v>
      </c>
      <c r="H39" s="458">
        <v>1.2446126353411122</v>
      </c>
      <c r="I39" s="458">
        <v>2.350467780931357</v>
      </c>
      <c r="J39" s="458">
        <v>3.595080416272469</v>
      </c>
      <c r="K39" s="450">
        <v>95130</v>
      </c>
    </row>
    <row r="40" spans="1:11" ht="15.75">
      <c r="A40" s="450">
        <v>2014</v>
      </c>
      <c r="B40" s="458">
        <v>0.7517694443358229</v>
      </c>
      <c r="C40" s="458">
        <v>1.67461776091972</v>
      </c>
      <c r="D40" s="458">
        <v>2.426387205255543</v>
      </c>
      <c r="E40" s="458">
        <v>0.6461893403198686</v>
      </c>
      <c r="F40" s="458">
        <v>1.9483439565166387</v>
      </c>
      <c r="G40" s="458">
        <v>2.594533296836507</v>
      </c>
      <c r="H40" s="458">
        <v>1.3979587846556916</v>
      </c>
      <c r="I40" s="458">
        <v>3.622961717436359</v>
      </c>
      <c r="J40" s="458">
        <v>5.02092050209205</v>
      </c>
      <c r="K40" s="450">
        <v>102292</v>
      </c>
    </row>
    <row r="41" spans="1:11" ht="15.75">
      <c r="A41" s="450">
        <v>2015</v>
      </c>
      <c r="B41" s="458">
        <v>1.066112980025355</v>
      </c>
      <c r="C41" s="458">
        <v>2.089301935574034</v>
      </c>
      <c r="D41" s="458">
        <v>3.155414915599389</v>
      </c>
      <c r="E41" s="458">
        <v>0.7586571767970692</v>
      </c>
      <c r="F41" s="458">
        <v>3.8012717490042625</v>
      </c>
      <c r="G41" s="458">
        <v>4.559928925801332</v>
      </c>
      <c r="H41" s="458">
        <v>1.8247701568224244</v>
      </c>
      <c r="I41" s="458">
        <v>5.890573684578296</v>
      </c>
      <c r="J41" s="458">
        <v>7.7153438414007205</v>
      </c>
      <c r="K41" s="450">
        <v>100177</v>
      </c>
    </row>
    <row r="42" spans="1:11" ht="15.75">
      <c r="A42" s="450">
        <v>2016</v>
      </c>
      <c r="B42" s="458">
        <v>1.3</v>
      </c>
      <c r="C42" s="458">
        <v>1.9</v>
      </c>
      <c r="D42" s="458">
        <v>3.2</v>
      </c>
      <c r="E42" s="458">
        <v>0.8</v>
      </c>
      <c r="F42" s="458">
        <v>8.1</v>
      </c>
      <c r="G42" s="458">
        <v>8.9</v>
      </c>
      <c r="H42" s="458">
        <v>2.1</v>
      </c>
      <c r="I42" s="458">
        <v>10</v>
      </c>
      <c r="J42" s="458">
        <v>12.1</v>
      </c>
      <c r="K42" s="454">
        <v>96218</v>
      </c>
    </row>
    <row r="43" spans="1:11" ht="15.75">
      <c r="A43" s="450">
        <v>2017</v>
      </c>
      <c r="B43" s="458">
        <v>1.8</v>
      </c>
      <c r="C43" s="458">
        <v>2.9</v>
      </c>
      <c r="D43" s="458">
        <f>+C43+B43</f>
        <v>4.7</v>
      </c>
      <c r="E43" s="458">
        <v>0.8</v>
      </c>
      <c r="F43" s="458">
        <v>4.6</v>
      </c>
      <c r="G43" s="458">
        <f>+F43+E43</f>
        <v>5.3999999999999995</v>
      </c>
      <c r="H43" s="458">
        <f>+E43+B43</f>
        <v>2.6</v>
      </c>
      <c r="I43" s="458">
        <f>+F43+C43</f>
        <v>7.5</v>
      </c>
      <c r="J43" s="458">
        <f>+I43+H43</f>
        <v>10.1</v>
      </c>
      <c r="K43" s="454">
        <v>100472</v>
      </c>
    </row>
    <row r="44" spans="1:11" ht="15.75">
      <c r="A44" s="450" t="s">
        <v>490</v>
      </c>
      <c r="B44" s="457"/>
      <c r="C44" s="457"/>
      <c r="D44" s="457"/>
      <c r="E44" s="457"/>
      <c r="F44" s="450"/>
      <c r="G44" s="450"/>
      <c r="H44" s="450"/>
      <c r="I44" s="450"/>
      <c r="J44" s="450"/>
      <c r="K44" s="450"/>
    </row>
    <row r="45" spans="1:11" ht="15.75">
      <c r="A45" s="450" t="s">
        <v>491</v>
      </c>
      <c r="B45" s="457"/>
      <c r="C45" s="457"/>
      <c r="D45" s="457"/>
      <c r="E45" s="457"/>
      <c r="F45" s="450"/>
      <c r="G45" s="450"/>
      <c r="H45" s="450"/>
      <c r="I45" s="450"/>
      <c r="J45" s="450"/>
      <c r="K45" s="450"/>
    </row>
    <row r="46" spans="1:11" ht="15.75">
      <c r="A46" s="450" t="s">
        <v>492</v>
      </c>
      <c r="B46" s="457"/>
      <c r="C46" s="457"/>
      <c r="D46" s="457"/>
      <c r="E46" s="457"/>
      <c r="F46" s="450"/>
      <c r="G46" s="450"/>
      <c r="H46" s="450"/>
      <c r="I46" s="450"/>
      <c r="J46" s="450"/>
      <c r="K46" s="450"/>
    </row>
    <row r="47" spans="1:11" ht="15.75">
      <c r="A47" s="450"/>
      <c r="B47" s="450"/>
      <c r="C47" s="450"/>
      <c r="D47" s="450"/>
      <c r="E47" s="450"/>
      <c r="F47" s="450"/>
      <c r="G47" s="450"/>
      <c r="H47" s="450"/>
      <c r="I47" s="450"/>
      <c r="J47" s="450"/>
      <c r="K47" s="450"/>
    </row>
    <row r="48" spans="1:11" ht="15.75">
      <c r="A48" s="450"/>
      <c r="B48" s="450"/>
      <c r="C48" s="450"/>
      <c r="D48" s="450"/>
      <c r="E48" s="450"/>
      <c r="F48" s="450"/>
      <c r="G48" s="450"/>
      <c r="H48" s="450"/>
      <c r="I48" s="450"/>
      <c r="J48" s="450"/>
      <c r="K48" s="450"/>
    </row>
    <row r="49" spans="1:11" ht="15.75">
      <c r="A49" s="450"/>
      <c r="B49" s="450"/>
      <c r="C49" s="450"/>
      <c r="D49" s="450"/>
      <c r="E49" s="450"/>
      <c r="F49" s="450"/>
      <c r="G49" s="450"/>
      <c r="H49" s="450"/>
      <c r="I49" s="450"/>
      <c r="J49" s="450"/>
      <c r="K49" s="450"/>
    </row>
    <row r="50" spans="1:11" ht="15.75">
      <c r="A50" s="450"/>
      <c r="B50" s="450"/>
      <c r="C50" s="450"/>
      <c r="D50" s="450"/>
      <c r="E50" s="450"/>
      <c r="F50" s="450"/>
      <c r="G50" s="450"/>
      <c r="H50" s="450"/>
      <c r="I50" s="450"/>
      <c r="J50" s="450"/>
      <c r="K50" s="450"/>
    </row>
    <row r="51" spans="1:11" ht="15.75">
      <c r="A51" s="620" t="s">
        <v>501</v>
      </c>
      <c r="B51" s="620"/>
      <c r="C51" s="620"/>
      <c r="D51" s="620"/>
      <c r="E51" s="620"/>
      <c r="F51" s="620"/>
      <c r="G51" s="620"/>
      <c r="H51" s="620"/>
      <c r="I51" s="450"/>
      <c r="J51" s="450"/>
      <c r="K51" s="450"/>
    </row>
    <row r="52" spans="1:11" ht="15.75">
      <c r="A52" s="445" t="s">
        <v>483</v>
      </c>
      <c r="B52" s="446" t="s">
        <v>100</v>
      </c>
      <c r="C52" s="446" t="s">
        <v>484</v>
      </c>
      <c r="D52" s="446" t="s">
        <v>20</v>
      </c>
      <c r="E52" s="446" t="s">
        <v>485</v>
      </c>
      <c r="F52" s="446" t="s">
        <v>494</v>
      </c>
      <c r="G52" s="446" t="s">
        <v>486</v>
      </c>
      <c r="H52" s="446" t="s">
        <v>496</v>
      </c>
      <c r="I52" s="450"/>
      <c r="J52" s="450"/>
      <c r="K52" s="450"/>
    </row>
    <row r="53" spans="1:11" ht="15.75">
      <c r="A53" s="445"/>
      <c r="B53" s="446" t="s">
        <v>514</v>
      </c>
      <c r="C53" s="446" t="s">
        <v>487</v>
      </c>
      <c r="D53" s="446" t="s">
        <v>488</v>
      </c>
      <c r="E53" s="446" t="s">
        <v>487</v>
      </c>
      <c r="F53" s="446" t="s">
        <v>495</v>
      </c>
      <c r="G53" s="446" t="s">
        <v>493</v>
      </c>
      <c r="H53" s="446" t="s">
        <v>497</v>
      </c>
      <c r="I53" s="450"/>
      <c r="J53" s="450"/>
      <c r="K53" s="450"/>
    </row>
    <row r="54" spans="1:11" ht="15.75">
      <c r="A54" s="445"/>
      <c r="B54" s="448">
        <v>1</v>
      </c>
      <c r="C54" s="448">
        <v>2</v>
      </c>
      <c r="D54" s="446" t="s">
        <v>498</v>
      </c>
      <c r="E54" s="448">
        <v>4</v>
      </c>
      <c r="F54" s="448">
        <v>5</v>
      </c>
      <c r="G54" s="446" t="s">
        <v>499</v>
      </c>
      <c r="H54" s="446" t="s">
        <v>500</v>
      </c>
      <c r="I54" s="450"/>
      <c r="J54" s="450"/>
      <c r="K54" s="450"/>
    </row>
    <row r="55" spans="1:11" ht="15.75">
      <c r="A55" s="452" t="s">
        <v>23</v>
      </c>
      <c r="B55" s="453">
        <v>761</v>
      </c>
      <c r="C55" s="453">
        <v>1630</v>
      </c>
      <c r="D55" s="453">
        <f aca="true" t="shared" si="5" ref="D55:D65">+C55+B55</f>
        <v>2391</v>
      </c>
      <c r="E55" s="459">
        <v>12728.243030000001</v>
      </c>
      <c r="F55" s="454">
        <v>10215.7</v>
      </c>
      <c r="G55" s="458">
        <f aca="true" t="shared" si="6" ref="G55:G65">+D55/E55*100</f>
        <v>18.784996439528225</v>
      </c>
      <c r="H55" s="458">
        <f>+F55/E55*100</f>
        <v>80.26009541082749</v>
      </c>
      <c r="I55" s="450"/>
      <c r="J55" s="450"/>
      <c r="K55" s="450"/>
    </row>
    <row r="56" spans="1:11" ht="15.75">
      <c r="A56" s="450">
        <v>2007</v>
      </c>
      <c r="B56" s="453">
        <v>744</v>
      </c>
      <c r="C56" s="453">
        <v>1054</v>
      </c>
      <c r="D56" s="453">
        <f t="shared" si="5"/>
        <v>1798</v>
      </c>
      <c r="E56" s="459">
        <v>14321.3</v>
      </c>
      <c r="F56" s="454">
        <v>10633.4</v>
      </c>
      <c r="G56" s="458">
        <f t="shared" si="6"/>
        <v>12.554726177092862</v>
      </c>
      <c r="H56" s="458">
        <f aca="true" t="shared" si="7" ref="H56:H65">+F56/E56*100</f>
        <v>74.24884612430435</v>
      </c>
      <c r="I56" s="450"/>
      <c r="J56" s="450"/>
      <c r="K56" s="450"/>
    </row>
    <row r="57" spans="1:11" ht="15.75">
      <c r="A57" s="450">
        <v>2008</v>
      </c>
      <c r="B57" s="453">
        <v>665</v>
      </c>
      <c r="C57" s="453">
        <v>984</v>
      </c>
      <c r="D57" s="453">
        <f t="shared" si="5"/>
        <v>1649</v>
      </c>
      <c r="E57" s="459">
        <v>18818.300000000003</v>
      </c>
      <c r="F57" s="454">
        <v>10089.9</v>
      </c>
      <c r="G57" s="458">
        <f t="shared" si="6"/>
        <v>8.762746900623327</v>
      </c>
      <c r="H57" s="458">
        <f t="shared" si="7"/>
        <v>53.61748935876247</v>
      </c>
      <c r="I57" s="450"/>
      <c r="J57" s="450"/>
      <c r="K57" s="450"/>
    </row>
    <row r="58" spans="1:11" ht="15.75">
      <c r="A58" s="452" t="s">
        <v>489</v>
      </c>
      <c r="B58" s="453">
        <v>344</v>
      </c>
      <c r="C58" s="453">
        <v>3527</v>
      </c>
      <c r="D58" s="453">
        <f t="shared" si="5"/>
        <v>3871</v>
      </c>
      <c r="E58" s="459">
        <v>13863</v>
      </c>
      <c r="F58" s="454">
        <v>7392.7</v>
      </c>
      <c r="G58" s="458">
        <f t="shared" si="6"/>
        <v>27.923248936016737</v>
      </c>
      <c r="H58" s="458">
        <f t="shared" si="7"/>
        <v>53.32684123205655</v>
      </c>
      <c r="I58" s="450"/>
      <c r="J58" s="450"/>
      <c r="K58" s="450"/>
    </row>
    <row r="59" spans="1:11" ht="15.75">
      <c r="A59" s="450">
        <v>2010</v>
      </c>
      <c r="B59" s="453">
        <v>325</v>
      </c>
      <c r="C59" s="453">
        <v>626</v>
      </c>
      <c r="D59" s="453">
        <f t="shared" si="5"/>
        <v>951</v>
      </c>
      <c r="E59" s="459">
        <v>17489.7</v>
      </c>
      <c r="F59" s="454">
        <v>8672.6</v>
      </c>
      <c r="G59" s="458">
        <f t="shared" si="6"/>
        <v>5.437486063225784</v>
      </c>
      <c r="H59" s="458">
        <f t="shared" si="7"/>
        <v>49.58689971811981</v>
      </c>
      <c r="I59" s="450"/>
      <c r="J59" s="450"/>
      <c r="K59" s="450"/>
    </row>
    <row r="60" spans="1:11" ht="15.75">
      <c r="A60" s="450">
        <v>2011</v>
      </c>
      <c r="B60" s="453">
        <v>371</v>
      </c>
      <c r="C60" s="453">
        <v>1090</v>
      </c>
      <c r="D60" s="453">
        <f t="shared" si="5"/>
        <v>1461</v>
      </c>
      <c r="E60" s="459">
        <v>22322.3</v>
      </c>
      <c r="F60" s="454">
        <v>10055.3</v>
      </c>
      <c r="G60" s="458">
        <f t="shared" si="6"/>
        <v>6.545024482244213</v>
      </c>
      <c r="H60" s="458">
        <f t="shared" si="7"/>
        <v>45.0459854047298</v>
      </c>
      <c r="I60" s="450"/>
      <c r="J60" s="450"/>
      <c r="K60" s="450"/>
    </row>
    <row r="61" spans="1:11" ht="15.75">
      <c r="A61" s="450">
        <v>2012</v>
      </c>
      <c r="B61" s="453">
        <v>492</v>
      </c>
      <c r="C61" s="453">
        <v>1169</v>
      </c>
      <c r="D61" s="453">
        <f t="shared" si="5"/>
        <v>1661</v>
      </c>
      <c r="E61" s="459">
        <v>23764.9</v>
      </c>
      <c r="F61" s="454">
        <v>10871.8</v>
      </c>
      <c r="G61" s="458">
        <f t="shared" si="6"/>
        <v>6.989299344832084</v>
      </c>
      <c r="H61" s="458">
        <f t="shared" si="7"/>
        <v>45.74729958888949</v>
      </c>
      <c r="I61" s="450"/>
      <c r="J61" s="450"/>
      <c r="K61" s="450"/>
    </row>
    <row r="62" spans="1:11" ht="15.75">
      <c r="A62" s="450">
        <v>2013</v>
      </c>
      <c r="B62" s="453">
        <v>684</v>
      </c>
      <c r="C62" s="453">
        <v>1235</v>
      </c>
      <c r="D62" s="453">
        <f t="shared" si="5"/>
        <v>1919</v>
      </c>
      <c r="E62" s="459">
        <v>24751</v>
      </c>
      <c r="F62" s="454">
        <v>12920.2</v>
      </c>
      <c r="G62" s="458">
        <f t="shared" si="6"/>
        <v>7.753222092036685</v>
      </c>
      <c r="H62" s="458">
        <f t="shared" si="7"/>
        <v>52.20071916286211</v>
      </c>
      <c r="I62" s="450"/>
      <c r="J62" s="450"/>
      <c r="K62" s="450"/>
    </row>
    <row r="63" spans="1:11" ht="15.75">
      <c r="A63" s="450">
        <v>2014</v>
      </c>
      <c r="B63" s="453">
        <v>769</v>
      </c>
      <c r="C63" s="453">
        <v>1713</v>
      </c>
      <c r="D63" s="453">
        <f t="shared" si="5"/>
        <v>2482</v>
      </c>
      <c r="E63" s="459">
        <v>25724</v>
      </c>
      <c r="F63" s="454">
        <v>17581.9</v>
      </c>
      <c r="G63" s="458">
        <f t="shared" si="6"/>
        <v>9.648577204167315</v>
      </c>
      <c r="H63" s="458">
        <f t="shared" si="7"/>
        <v>68.34823511118022</v>
      </c>
      <c r="I63" s="450"/>
      <c r="J63" s="450"/>
      <c r="K63" s="450"/>
    </row>
    <row r="64" spans="1:11" ht="15.75">
      <c r="A64" s="450">
        <v>2015</v>
      </c>
      <c r="B64" s="453">
        <v>1068</v>
      </c>
      <c r="C64" s="453">
        <v>2093</v>
      </c>
      <c r="D64" s="453">
        <f t="shared" si="5"/>
        <v>3161</v>
      </c>
      <c r="E64" s="459">
        <v>18331</v>
      </c>
      <c r="F64" s="454">
        <v>20206</v>
      </c>
      <c r="G64" s="458">
        <f t="shared" si="6"/>
        <v>17.244012874365826</v>
      </c>
      <c r="H64" s="458">
        <f t="shared" si="7"/>
        <v>110.22857454585129</v>
      </c>
      <c r="I64" s="450"/>
      <c r="J64" s="450"/>
      <c r="K64" s="450"/>
    </row>
    <row r="65" spans="1:11" ht="15.75">
      <c r="A65" s="450">
        <v>2016</v>
      </c>
      <c r="B65" s="453">
        <v>1273</v>
      </c>
      <c r="C65" s="453">
        <v>1828</v>
      </c>
      <c r="D65" s="453">
        <f t="shared" si="5"/>
        <v>3101</v>
      </c>
      <c r="E65" s="459">
        <v>16798</v>
      </c>
      <c r="F65" s="454">
        <v>25661</v>
      </c>
      <c r="G65" s="458">
        <f t="shared" si="6"/>
        <v>18.460531015597095</v>
      </c>
      <c r="H65" s="458">
        <f t="shared" si="7"/>
        <v>152.762233599238</v>
      </c>
      <c r="I65" s="450"/>
      <c r="J65" s="450"/>
      <c r="K65" s="450"/>
    </row>
    <row r="66" spans="1:11" ht="15.75">
      <c r="A66" s="450" t="s">
        <v>490</v>
      </c>
      <c r="B66" s="457"/>
      <c r="C66" s="457"/>
      <c r="D66" s="457"/>
      <c r="E66" s="457"/>
      <c r="F66" s="450"/>
      <c r="G66" s="450"/>
      <c r="H66" s="450"/>
      <c r="I66" s="450"/>
      <c r="J66" s="450"/>
      <c r="K66" s="450"/>
    </row>
    <row r="67" spans="1:11" ht="15.75">
      <c r="A67" s="450" t="s">
        <v>491</v>
      </c>
      <c r="B67" s="457"/>
      <c r="C67" s="457"/>
      <c r="D67" s="457"/>
      <c r="E67" s="457"/>
      <c r="F67" s="450"/>
      <c r="G67" s="450"/>
      <c r="H67" s="450"/>
      <c r="I67" s="450"/>
      <c r="J67" s="450"/>
      <c r="K67" s="450"/>
    </row>
    <row r="68" spans="1:11" ht="15.75">
      <c r="A68" s="450" t="s">
        <v>492</v>
      </c>
      <c r="B68" s="457"/>
      <c r="C68" s="457"/>
      <c r="D68" s="457"/>
      <c r="E68" s="457"/>
      <c r="F68" s="450"/>
      <c r="G68" s="450"/>
      <c r="H68" s="450"/>
      <c r="I68" s="450"/>
      <c r="J68" s="450"/>
      <c r="K68" s="450"/>
    </row>
  </sheetData>
  <sheetProtection/>
  <mergeCells count="10">
    <mergeCell ref="A51:H51"/>
    <mergeCell ref="B4:D4"/>
    <mergeCell ref="E4:G4"/>
    <mergeCell ref="A2:K2"/>
    <mergeCell ref="N4:P4"/>
    <mergeCell ref="Q4:S4"/>
    <mergeCell ref="A26:K26"/>
    <mergeCell ref="H4:I4"/>
    <mergeCell ref="H28:I28"/>
    <mergeCell ref="E28:G28"/>
  </mergeCells>
  <printOptions/>
  <pageMargins left="0.75" right="0.75" top="1" bottom="1" header="0.3" footer="0.3"/>
  <pageSetup fitToHeight="1" fitToWidth="1" orientation="portrait" paperSize="9" scale="37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N46"/>
  <sheetViews>
    <sheetView zoomScalePageLayoutView="0" workbookViewId="0" topLeftCell="A1">
      <selection activeCell="N22" sqref="N22"/>
    </sheetView>
  </sheetViews>
  <sheetFormatPr defaultColWidth="11.421875" defaultRowHeight="12.75"/>
  <cols>
    <col min="1" max="1" width="28.140625" style="0" customWidth="1"/>
  </cols>
  <sheetData>
    <row r="2" ht="12.75">
      <c r="A2" s="4" t="s">
        <v>528</v>
      </c>
    </row>
    <row r="3" spans="1:14" ht="12.75">
      <c r="A3" s="4" t="s">
        <v>529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thickBot="1">
      <c r="A6" s="4"/>
      <c r="B6" s="622">
        <v>2014</v>
      </c>
      <c r="C6" s="623"/>
      <c r="D6" s="623"/>
      <c r="E6" s="624"/>
      <c r="F6" s="622">
        <v>2015</v>
      </c>
      <c r="G6" s="623"/>
      <c r="H6" s="624"/>
      <c r="I6" s="500">
        <v>2016</v>
      </c>
      <c r="J6" s="265"/>
      <c r="K6" s="501"/>
      <c r="L6" s="622" t="s">
        <v>606</v>
      </c>
      <c r="M6" s="623"/>
      <c r="N6" s="624"/>
    </row>
    <row r="7" spans="1:14" ht="13.5" thickBot="1">
      <c r="A7" s="15" t="s">
        <v>63</v>
      </c>
      <c r="B7" s="498" t="s">
        <v>524</v>
      </c>
      <c r="C7" s="498" t="s">
        <v>525</v>
      </c>
      <c r="D7" s="498" t="s">
        <v>526</v>
      </c>
      <c r="E7" s="498" t="s">
        <v>527</v>
      </c>
      <c r="F7" s="498" t="s">
        <v>525</v>
      </c>
      <c r="G7" s="498" t="s">
        <v>526</v>
      </c>
      <c r="H7" s="498" t="s">
        <v>527</v>
      </c>
      <c r="I7" s="498" t="s">
        <v>525</v>
      </c>
      <c r="J7" s="498" t="s">
        <v>526</v>
      </c>
      <c r="K7" s="498" t="s">
        <v>527</v>
      </c>
      <c r="L7" s="498" t="s">
        <v>525</v>
      </c>
      <c r="M7" s="498" t="s">
        <v>526</v>
      </c>
      <c r="N7" s="498" t="s">
        <v>527</v>
      </c>
    </row>
    <row r="8" spans="1:14" ht="13.5" thickBot="1">
      <c r="A8" s="173" t="s">
        <v>94</v>
      </c>
      <c r="B8" s="143">
        <f>+B9+B10+B11+B12</f>
        <v>9926.5</v>
      </c>
      <c r="C8" s="143">
        <f>+C9+C10+C11+C12</f>
        <v>4624.9</v>
      </c>
      <c r="D8" s="143">
        <f>+D9+D10+D11+D12</f>
        <v>1993.1999999999998</v>
      </c>
      <c r="E8" s="143">
        <f>+E9+E10+E11+E12</f>
        <v>12558.400000000001</v>
      </c>
      <c r="F8" s="144">
        <f>+F9+F10+F12</f>
        <v>3795.7999999999997</v>
      </c>
      <c r="G8" s="144">
        <f aca="true" t="shared" si="0" ref="G8:L8">+G9+G10+G11+G12</f>
        <v>3808.1000000000004</v>
      </c>
      <c r="H8" s="144">
        <f>+E8+F8-G8</f>
        <v>12546.1</v>
      </c>
      <c r="I8" s="144">
        <f t="shared" si="0"/>
        <v>7710.5</v>
      </c>
      <c r="J8" s="144">
        <f t="shared" si="0"/>
        <v>7799.2</v>
      </c>
      <c r="K8" s="144">
        <f>+H8+I8-J8</f>
        <v>12457.399999999998</v>
      </c>
      <c r="L8" s="494">
        <f t="shared" si="0"/>
        <v>6945.2</v>
      </c>
      <c r="M8" s="495">
        <f>+M9+M10+M11+M12</f>
        <v>4616.8</v>
      </c>
      <c r="N8" s="497">
        <f>+N9+N10+N11+N12</f>
        <v>14785.900000000001</v>
      </c>
    </row>
    <row r="9" spans="1:14" ht="12.75">
      <c r="A9" s="174" t="s">
        <v>176</v>
      </c>
      <c r="B9" s="139">
        <v>9124.6</v>
      </c>
      <c r="C9" s="139">
        <v>4623.2</v>
      </c>
      <c r="D9" s="139">
        <v>1969.1</v>
      </c>
      <c r="E9" s="139">
        <v>11778.7</v>
      </c>
      <c r="F9" s="145">
        <v>3793.1</v>
      </c>
      <c r="G9" s="309">
        <v>3792.3</v>
      </c>
      <c r="H9" s="502">
        <f>+E9+F9-G9</f>
        <v>11779.5</v>
      </c>
      <c r="I9" s="499">
        <v>7710.5</v>
      </c>
      <c r="J9" s="33">
        <v>7794.8</v>
      </c>
      <c r="K9" s="187">
        <v>11695.2</v>
      </c>
      <c r="L9" s="33">
        <v>6941</v>
      </c>
      <c r="M9" s="187">
        <v>4615</v>
      </c>
      <c r="N9" s="33">
        <f>+K9+L9-M9</f>
        <v>14021.2</v>
      </c>
    </row>
    <row r="10" spans="1:14" ht="12.75">
      <c r="A10" s="174" t="s">
        <v>177</v>
      </c>
      <c r="B10" s="139">
        <v>0</v>
      </c>
      <c r="C10" s="139">
        <v>0</v>
      </c>
      <c r="D10" s="139">
        <v>0</v>
      </c>
      <c r="E10" s="139">
        <f>+B10+C10-D10</f>
        <v>0</v>
      </c>
      <c r="F10" s="145">
        <v>0</v>
      </c>
      <c r="G10" s="306">
        <v>0</v>
      </c>
      <c r="H10" s="502">
        <f>+E10+F10-G10</f>
        <v>0</v>
      </c>
      <c r="I10" s="499">
        <v>0</v>
      </c>
      <c r="J10" s="146">
        <v>0</v>
      </c>
      <c r="K10" s="306">
        <v>0</v>
      </c>
      <c r="L10" s="146">
        <v>0</v>
      </c>
      <c r="M10" s="306">
        <v>0</v>
      </c>
      <c r="N10" s="33">
        <v>0</v>
      </c>
    </row>
    <row r="11" spans="1:14" ht="12.75">
      <c r="A11" s="174" t="s">
        <v>312</v>
      </c>
      <c r="B11" s="139">
        <v>762.1</v>
      </c>
      <c r="C11" s="139">
        <v>0</v>
      </c>
      <c r="D11" s="139">
        <v>0</v>
      </c>
      <c r="E11" s="139">
        <v>762.2</v>
      </c>
      <c r="F11" s="145">
        <v>0</v>
      </c>
      <c r="G11" s="306">
        <v>0</v>
      </c>
      <c r="H11" s="502">
        <f>+E11+F11-G11</f>
        <v>762.2</v>
      </c>
      <c r="I11" s="499">
        <v>0</v>
      </c>
      <c r="J11" s="146">
        <v>0</v>
      </c>
      <c r="K11" s="306">
        <v>762.1</v>
      </c>
      <c r="L11" s="146">
        <v>0</v>
      </c>
      <c r="M11" s="306">
        <v>0</v>
      </c>
      <c r="N11" s="33">
        <v>762.1</v>
      </c>
    </row>
    <row r="12" spans="1:14" ht="13.5" thickBot="1">
      <c r="A12" s="174" t="s">
        <v>311</v>
      </c>
      <c r="B12" s="139">
        <v>39.8</v>
      </c>
      <c r="C12" s="139">
        <v>1.7</v>
      </c>
      <c r="D12" s="139">
        <v>24.1</v>
      </c>
      <c r="E12" s="139">
        <v>17.5</v>
      </c>
      <c r="F12" s="145">
        <v>2.7</v>
      </c>
      <c r="G12" s="146">
        <v>15.8</v>
      </c>
      <c r="H12" s="503">
        <f>+E12+F12-G12</f>
        <v>4.399999999999999</v>
      </c>
      <c r="I12" s="146">
        <v>0</v>
      </c>
      <c r="J12" s="146">
        <v>4.4</v>
      </c>
      <c r="K12" s="306">
        <v>0</v>
      </c>
      <c r="L12" s="146">
        <v>4.2</v>
      </c>
      <c r="M12" s="306">
        <v>1.8</v>
      </c>
      <c r="N12" s="33">
        <v>2.6</v>
      </c>
    </row>
    <row r="13" spans="1:14" ht="13.5" thickBot="1">
      <c r="A13" s="152" t="s">
        <v>95</v>
      </c>
      <c r="B13" s="143">
        <f>+B14+B20+B23+B39</f>
        <v>12802.299999999997</v>
      </c>
      <c r="C13" s="143">
        <f>+C14+C20+C23+C39</f>
        <v>6412.8</v>
      </c>
      <c r="D13" s="143">
        <f aca="true" t="shared" si="1" ref="D13:L13">+D14+D20+D23+D39+D40</f>
        <v>1713.4000000000003</v>
      </c>
      <c r="E13" s="143">
        <f t="shared" si="1"/>
        <v>17581.8</v>
      </c>
      <c r="F13" s="144">
        <f t="shared" si="1"/>
        <v>4770.1</v>
      </c>
      <c r="G13" s="144">
        <f t="shared" si="1"/>
        <v>2093</v>
      </c>
      <c r="H13" s="144">
        <f t="shared" si="1"/>
        <v>20225</v>
      </c>
      <c r="I13" s="144">
        <f t="shared" si="1"/>
        <v>7304.5</v>
      </c>
      <c r="J13" s="144">
        <f t="shared" si="1"/>
        <v>1828.6000000000001</v>
      </c>
      <c r="K13" s="282">
        <f t="shared" si="1"/>
        <v>25679.199999999997</v>
      </c>
      <c r="L13" s="494">
        <f t="shared" si="1"/>
        <v>8852.1</v>
      </c>
      <c r="M13" s="495">
        <f>+M14+M20+M23+M39+M40</f>
        <v>2876.6</v>
      </c>
      <c r="N13" s="144">
        <f>+N14+N20+N23+N39+N40+L38</f>
        <v>31749.6</v>
      </c>
    </row>
    <row r="14" spans="1:14" ht="12.75">
      <c r="A14" s="153" t="s">
        <v>178</v>
      </c>
      <c r="B14" s="113">
        <f>+B15+B16+B17+B18+B19</f>
        <v>6013.9</v>
      </c>
      <c r="C14" s="113">
        <f>+C15+C16+C17+C18+C19</f>
        <v>1497.3000000000002</v>
      </c>
      <c r="D14" s="113">
        <f aca="true" t="shared" si="2" ref="D14:L14">+D15+D16+D17+D18+D19</f>
        <v>941.9000000000001</v>
      </c>
      <c r="E14" s="113">
        <f t="shared" si="2"/>
        <v>6560.000000000001</v>
      </c>
      <c r="F14" s="151">
        <f t="shared" si="2"/>
        <v>1933.4</v>
      </c>
      <c r="G14" s="151">
        <f t="shared" si="2"/>
        <v>559.5</v>
      </c>
      <c r="H14" s="151">
        <f t="shared" si="2"/>
        <v>7927.599999999999</v>
      </c>
      <c r="I14" s="151">
        <f t="shared" si="2"/>
        <v>1091.8000000000002</v>
      </c>
      <c r="J14" s="151">
        <f t="shared" si="2"/>
        <v>770.7</v>
      </c>
      <c r="K14" s="284">
        <f t="shared" si="2"/>
        <v>8247.199999999999</v>
      </c>
      <c r="L14" s="151">
        <f t="shared" si="2"/>
        <v>943.1999999999999</v>
      </c>
      <c r="M14" s="284">
        <f>+M15+M16+M17+M18+M19</f>
        <v>709.4</v>
      </c>
      <c r="N14" s="151">
        <f>+N15+N16+N17+N18+N19</f>
        <v>8487.599999999999</v>
      </c>
    </row>
    <row r="15" spans="1:14" ht="12.75">
      <c r="A15" s="174" t="s">
        <v>179</v>
      </c>
      <c r="B15" s="139">
        <v>235.6</v>
      </c>
      <c r="C15" s="139">
        <v>7.4</v>
      </c>
      <c r="D15" s="139">
        <v>60.2</v>
      </c>
      <c r="E15" s="139">
        <v>182.7</v>
      </c>
      <c r="F15" s="145">
        <v>114.9</v>
      </c>
      <c r="G15" s="146">
        <v>40.9</v>
      </c>
      <c r="H15" s="146">
        <v>256.7</v>
      </c>
      <c r="I15" s="146">
        <v>18</v>
      </c>
      <c r="J15" s="146">
        <v>29</v>
      </c>
      <c r="K15" s="306">
        <v>245.8</v>
      </c>
      <c r="L15" s="146">
        <v>175.3</v>
      </c>
      <c r="M15" s="139">
        <v>22</v>
      </c>
      <c r="N15" s="33">
        <v>399.2</v>
      </c>
    </row>
    <row r="16" spans="1:14" ht="12.75">
      <c r="A16" s="174" t="s">
        <v>180</v>
      </c>
      <c r="B16" s="139">
        <v>2714.1</v>
      </c>
      <c r="C16" s="139">
        <v>507.7</v>
      </c>
      <c r="D16" s="139">
        <v>168.8</v>
      </c>
      <c r="E16" s="139">
        <v>3045.8</v>
      </c>
      <c r="F16" s="145">
        <v>1320.9</v>
      </c>
      <c r="G16" s="145">
        <v>158.6</v>
      </c>
      <c r="H16" s="145">
        <v>4203.5</v>
      </c>
      <c r="I16" s="33">
        <v>604</v>
      </c>
      <c r="J16" s="33">
        <v>167.1</v>
      </c>
      <c r="K16" s="187">
        <v>4640.2</v>
      </c>
      <c r="L16" s="33">
        <v>349</v>
      </c>
      <c r="M16" s="139">
        <v>191.7</v>
      </c>
      <c r="N16" s="33">
        <v>4800.9</v>
      </c>
    </row>
    <row r="17" spans="1:14" ht="12.75">
      <c r="A17" s="174" t="s">
        <v>181</v>
      </c>
      <c r="B17" s="139">
        <v>2590.1</v>
      </c>
      <c r="C17" s="139">
        <v>355.3</v>
      </c>
      <c r="D17" s="139">
        <v>261.6</v>
      </c>
      <c r="E17" s="139">
        <f>+B17+C17-D17</f>
        <v>2683.8</v>
      </c>
      <c r="F17" s="145">
        <v>485</v>
      </c>
      <c r="G17" s="145">
        <v>280.8</v>
      </c>
      <c r="H17" s="145">
        <v>2888</v>
      </c>
      <c r="I17" s="33">
        <v>464.9</v>
      </c>
      <c r="J17" s="33">
        <v>262</v>
      </c>
      <c r="K17" s="187">
        <v>3090.9</v>
      </c>
      <c r="L17" s="33">
        <v>415</v>
      </c>
      <c r="M17" s="139">
        <v>260.3</v>
      </c>
      <c r="N17" s="33">
        <v>3245.7</v>
      </c>
    </row>
    <row r="18" spans="1:14" ht="12.75">
      <c r="A18" s="174" t="s">
        <v>182</v>
      </c>
      <c r="B18" s="139">
        <v>23.8</v>
      </c>
      <c r="C18" s="139">
        <v>9.3</v>
      </c>
      <c r="D18" s="139">
        <v>1</v>
      </c>
      <c r="E18" s="139">
        <v>30.1</v>
      </c>
      <c r="F18" s="145">
        <v>12.6</v>
      </c>
      <c r="G18" s="146">
        <v>2</v>
      </c>
      <c r="H18" s="146">
        <v>39</v>
      </c>
      <c r="I18" s="146">
        <v>4.9</v>
      </c>
      <c r="J18" s="146">
        <v>3.8</v>
      </c>
      <c r="K18" s="306">
        <v>38.7</v>
      </c>
      <c r="L18" s="146">
        <v>3.9</v>
      </c>
      <c r="M18" s="139">
        <v>3.8</v>
      </c>
      <c r="N18" s="33">
        <v>41.8</v>
      </c>
    </row>
    <row r="19" spans="1:14" ht="12.75">
      <c r="A19" s="174" t="s">
        <v>302</v>
      </c>
      <c r="B19" s="139">
        <v>450.3</v>
      </c>
      <c r="C19" s="139">
        <v>617.6</v>
      </c>
      <c r="D19" s="139">
        <v>450.3</v>
      </c>
      <c r="E19" s="139">
        <f>+B19+C19-D19</f>
        <v>617.6000000000001</v>
      </c>
      <c r="F19" s="145">
        <v>0</v>
      </c>
      <c r="G19" s="146">
        <v>77.2</v>
      </c>
      <c r="H19" s="146">
        <v>540.4</v>
      </c>
      <c r="I19" s="146">
        <v>0</v>
      </c>
      <c r="J19" s="146">
        <v>308.8</v>
      </c>
      <c r="K19" s="306">
        <v>231.6</v>
      </c>
      <c r="L19" s="146">
        <v>0</v>
      </c>
      <c r="M19" s="139">
        <v>231.6</v>
      </c>
      <c r="N19" s="33">
        <v>0</v>
      </c>
    </row>
    <row r="20" spans="1:14" ht="12.75">
      <c r="A20" s="153" t="s">
        <v>184</v>
      </c>
      <c r="B20" s="113">
        <f>+B21+B22</f>
        <v>5738.799999999999</v>
      </c>
      <c r="C20" s="113">
        <f>+C21+C22</f>
        <v>1180.1</v>
      </c>
      <c r="D20" s="113">
        <f aca="true" t="shared" si="3" ref="D20:L20">+D21+D22</f>
        <v>736.8000000000001</v>
      </c>
      <c r="E20" s="113">
        <f t="shared" si="3"/>
        <v>6145.099999999999</v>
      </c>
      <c r="F20" s="151">
        <f t="shared" si="3"/>
        <v>956.8</v>
      </c>
      <c r="G20" s="151">
        <f t="shared" si="3"/>
        <v>635.9</v>
      </c>
      <c r="H20" s="151">
        <f t="shared" si="3"/>
        <v>6424.400000000001</v>
      </c>
      <c r="I20" s="151">
        <f t="shared" si="3"/>
        <v>2266.9</v>
      </c>
      <c r="J20" s="151">
        <f t="shared" si="3"/>
        <v>659.1</v>
      </c>
      <c r="K20" s="284">
        <f t="shared" si="3"/>
        <v>7997.900000000001</v>
      </c>
      <c r="L20" s="151">
        <f t="shared" si="3"/>
        <v>657.6</v>
      </c>
      <c r="M20" s="284">
        <f>+M21+M22</f>
        <v>1321.8</v>
      </c>
      <c r="N20" s="151">
        <f>+N21+N22</f>
        <v>7404.3</v>
      </c>
    </row>
    <row r="21" spans="1:14" ht="12.75">
      <c r="A21" s="174" t="s">
        <v>185</v>
      </c>
      <c r="B21" s="139">
        <v>5294.4</v>
      </c>
      <c r="C21" s="139">
        <v>1180.1</v>
      </c>
      <c r="D21" s="139">
        <v>665.6</v>
      </c>
      <c r="E21" s="139">
        <v>5784.2</v>
      </c>
      <c r="F21" s="145">
        <v>956.8</v>
      </c>
      <c r="G21" s="146">
        <v>565.1</v>
      </c>
      <c r="H21" s="145">
        <v>6141.6</v>
      </c>
      <c r="I21" s="33">
        <v>2266.9</v>
      </c>
      <c r="J21" s="33">
        <v>581.7</v>
      </c>
      <c r="K21" s="187">
        <v>7795.6</v>
      </c>
      <c r="L21" s="33">
        <v>657.6</v>
      </c>
      <c r="M21" s="187">
        <v>1237.5</v>
      </c>
      <c r="N21" s="33">
        <v>7281.8</v>
      </c>
    </row>
    <row r="22" spans="1:14" ht="12.75">
      <c r="A22" s="174" t="s">
        <v>186</v>
      </c>
      <c r="B22" s="139">
        <v>444.4</v>
      </c>
      <c r="C22" s="139">
        <v>0</v>
      </c>
      <c r="D22" s="139">
        <v>71.2</v>
      </c>
      <c r="E22" s="139">
        <v>360.9</v>
      </c>
      <c r="F22" s="145">
        <v>0</v>
      </c>
      <c r="G22" s="146">
        <v>70.8</v>
      </c>
      <c r="H22" s="146">
        <v>282.8</v>
      </c>
      <c r="I22" s="146">
        <v>0</v>
      </c>
      <c r="J22" s="146">
        <v>77.4</v>
      </c>
      <c r="K22" s="306">
        <v>202.3</v>
      </c>
      <c r="L22" s="146">
        <v>0</v>
      </c>
      <c r="M22" s="306">
        <v>84.3</v>
      </c>
      <c r="N22" s="33">
        <v>122.5</v>
      </c>
    </row>
    <row r="23" spans="1:14" ht="12.75">
      <c r="A23" s="153" t="s">
        <v>187</v>
      </c>
      <c r="B23" s="113">
        <f aca="true" t="shared" si="4" ref="B23:K23">+B24+B25+B26+B30+B31+B32+B35+B37</f>
        <v>1020.8</v>
      </c>
      <c r="C23" s="113">
        <f t="shared" si="4"/>
        <v>2735.4</v>
      </c>
      <c r="D23" s="113">
        <f t="shared" si="4"/>
        <v>29</v>
      </c>
      <c r="E23" s="113">
        <f t="shared" si="4"/>
        <v>3853.6</v>
      </c>
      <c r="F23" s="113">
        <f t="shared" si="4"/>
        <v>1879.9</v>
      </c>
      <c r="G23" s="113">
        <f t="shared" si="4"/>
        <v>681</v>
      </c>
      <c r="H23" s="113">
        <f t="shared" si="4"/>
        <v>5066.5</v>
      </c>
      <c r="I23" s="113">
        <f t="shared" si="4"/>
        <v>3945.8</v>
      </c>
      <c r="J23" s="113">
        <f t="shared" si="4"/>
        <v>181.8</v>
      </c>
      <c r="K23" s="113">
        <f t="shared" si="4"/>
        <v>8844.6</v>
      </c>
      <c r="L23" s="113">
        <f>+L24+L25+L26+L30+L31+L32+L33+L34+L35+L37+L36+L38</f>
        <v>7251.3</v>
      </c>
      <c r="M23" s="113">
        <f>+M24+M25+M26+M30+M31+M32+M33+M34+M35+M37</f>
        <v>628</v>
      </c>
      <c r="N23" s="113">
        <f>+N24+N25+N26+N30+N31+N32+N33+N34+N35+N37+N36</f>
        <v>15185.7</v>
      </c>
    </row>
    <row r="24" spans="1:14" ht="12.75">
      <c r="A24" s="174" t="s">
        <v>185</v>
      </c>
      <c r="B24" s="139">
        <v>77.8</v>
      </c>
      <c r="C24" s="139">
        <v>735.4</v>
      </c>
      <c r="D24" s="139">
        <v>20.4</v>
      </c>
      <c r="E24" s="139">
        <v>792.6</v>
      </c>
      <c r="F24" s="145">
        <v>379.9</v>
      </c>
      <c r="G24" s="146">
        <v>26.7</v>
      </c>
      <c r="H24" s="146">
        <v>1144.8</v>
      </c>
      <c r="I24" s="146">
        <v>1195.8</v>
      </c>
      <c r="J24" s="146">
        <v>181.8</v>
      </c>
      <c r="K24" s="306">
        <v>2158</v>
      </c>
      <c r="L24" s="146">
        <v>780.7</v>
      </c>
      <c r="M24" s="306">
        <v>628</v>
      </c>
      <c r="N24" s="33">
        <v>2313.5</v>
      </c>
    </row>
    <row r="25" spans="1:14" ht="12.75">
      <c r="A25" s="174" t="s">
        <v>188</v>
      </c>
      <c r="B25" s="139">
        <v>75.4</v>
      </c>
      <c r="C25" s="139">
        <v>0</v>
      </c>
      <c r="D25" s="139">
        <v>8.6</v>
      </c>
      <c r="E25" s="139">
        <v>66.8</v>
      </c>
      <c r="F25" s="145">
        <v>0</v>
      </c>
      <c r="G25" s="146">
        <v>4.3</v>
      </c>
      <c r="H25" s="146">
        <v>62.5</v>
      </c>
      <c r="I25" s="146">
        <v>0</v>
      </c>
      <c r="J25" s="146">
        <v>0</v>
      </c>
      <c r="K25" s="306">
        <v>62.5</v>
      </c>
      <c r="L25" s="146">
        <v>0</v>
      </c>
      <c r="M25" s="306">
        <v>0</v>
      </c>
      <c r="N25" s="33">
        <v>62.5</v>
      </c>
    </row>
    <row r="26" spans="1:14" ht="12.75">
      <c r="A26" s="174" t="s">
        <v>189</v>
      </c>
      <c r="B26" s="139">
        <f aca="true" t="shared" si="5" ref="B26:N26">+B27+B28+B29</f>
        <v>867.6</v>
      </c>
      <c r="C26" s="139">
        <f t="shared" si="5"/>
        <v>0</v>
      </c>
      <c r="D26" s="139">
        <f t="shared" si="5"/>
        <v>0</v>
      </c>
      <c r="E26" s="139">
        <f t="shared" si="5"/>
        <v>994.1999999999999</v>
      </c>
      <c r="F26" s="139">
        <f t="shared" si="5"/>
        <v>0</v>
      </c>
      <c r="G26" s="139">
        <f t="shared" si="5"/>
        <v>650</v>
      </c>
      <c r="H26" s="139">
        <f t="shared" si="5"/>
        <v>359.2</v>
      </c>
      <c r="I26" s="139">
        <f t="shared" si="5"/>
        <v>0</v>
      </c>
      <c r="J26" s="145">
        <f t="shared" si="5"/>
        <v>0</v>
      </c>
      <c r="K26" s="309">
        <v>374.1</v>
      </c>
      <c r="L26" s="145">
        <v>0</v>
      </c>
      <c r="M26" s="309">
        <f t="shared" si="5"/>
        <v>0</v>
      </c>
      <c r="N26" s="145">
        <f t="shared" si="5"/>
        <v>389.1</v>
      </c>
    </row>
    <row r="27" spans="1:14" ht="12.75">
      <c r="A27" s="174" t="s">
        <v>222</v>
      </c>
      <c r="B27" s="139">
        <v>68</v>
      </c>
      <c r="C27" s="139">
        <v>0</v>
      </c>
      <c r="D27" s="139">
        <v>0</v>
      </c>
      <c r="E27" s="139">
        <v>104.8</v>
      </c>
      <c r="F27" s="145">
        <v>0</v>
      </c>
      <c r="G27" s="146">
        <v>0</v>
      </c>
      <c r="H27" s="146">
        <v>104.8</v>
      </c>
      <c r="I27" s="146">
        <v>0</v>
      </c>
      <c r="J27" s="146">
        <v>0</v>
      </c>
      <c r="K27" s="306">
        <v>104.8</v>
      </c>
      <c r="L27" s="146">
        <v>0</v>
      </c>
      <c r="M27" s="306">
        <v>0</v>
      </c>
      <c r="N27" s="33">
        <v>104.8</v>
      </c>
    </row>
    <row r="28" spans="1:14" ht="12.75">
      <c r="A28" s="174" t="s">
        <v>223</v>
      </c>
      <c r="B28" s="139">
        <v>650</v>
      </c>
      <c r="C28" s="139">
        <v>0</v>
      </c>
      <c r="D28" s="139">
        <v>0</v>
      </c>
      <c r="E28" s="139">
        <f>+B28+C28-D28</f>
        <v>650</v>
      </c>
      <c r="F28" s="145">
        <v>0</v>
      </c>
      <c r="G28" s="146">
        <v>650</v>
      </c>
      <c r="H28" s="146">
        <v>0</v>
      </c>
      <c r="I28" s="146">
        <v>0</v>
      </c>
      <c r="J28" s="146">
        <v>0</v>
      </c>
      <c r="K28" s="306">
        <v>0</v>
      </c>
      <c r="L28" s="146">
        <v>0</v>
      </c>
      <c r="M28" s="306">
        <v>0</v>
      </c>
      <c r="N28" s="33">
        <v>0</v>
      </c>
    </row>
    <row r="29" spans="1:14" ht="12.75">
      <c r="A29" s="174" t="s">
        <v>224</v>
      </c>
      <c r="B29" s="139">
        <v>149.6</v>
      </c>
      <c r="C29" s="139">
        <v>0</v>
      </c>
      <c r="D29" s="139">
        <v>0</v>
      </c>
      <c r="E29" s="139">
        <v>239.4</v>
      </c>
      <c r="F29" s="145">
        <v>0</v>
      </c>
      <c r="G29" s="146">
        <v>0</v>
      </c>
      <c r="H29" s="146">
        <v>254.4</v>
      </c>
      <c r="I29" s="146">
        <v>0</v>
      </c>
      <c r="J29" s="146">
        <v>0</v>
      </c>
      <c r="K29" s="306">
        <v>289.3</v>
      </c>
      <c r="L29" s="146">
        <v>0</v>
      </c>
      <c r="M29" s="306">
        <v>0</v>
      </c>
      <c r="N29" s="33">
        <v>284.3</v>
      </c>
    </row>
    <row r="30" spans="1:14" ht="12.75">
      <c r="A30" s="440" t="s">
        <v>572</v>
      </c>
      <c r="B30" s="139"/>
      <c r="C30" s="139">
        <v>2000</v>
      </c>
      <c r="D30" s="139"/>
      <c r="E30" s="139">
        <f>+B30+C30-D30</f>
        <v>2000</v>
      </c>
      <c r="F30" s="145"/>
      <c r="G30" s="146"/>
      <c r="H30" s="146">
        <v>2000</v>
      </c>
      <c r="I30" s="146"/>
      <c r="J30" s="146"/>
      <c r="K30" s="306">
        <v>2000</v>
      </c>
      <c r="L30" s="146">
        <v>0</v>
      </c>
      <c r="M30" s="306">
        <v>0</v>
      </c>
      <c r="N30" s="146">
        <v>2000</v>
      </c>
    </row>
    <row r="31" spans="1:14" ht="12.75">
      <c r="A31" s="440" t="s">
        <v>573</v>
      </c>
      <c r="B31" s="139"/>
      <c r="C31" s="139"/>
      <c r="D31" s="139"/>
      <c r="E31" s="139">
        <f>+B31+C31-D31</f>
        <v>0</v>
      </c>
      <c r="F31" s="145">
        <v>1500</v>
      </c>
      <c r="G31" s="146"/>
      <c r="H31" s="146">
        <v>1500</v>
      </c>
      <c r="I31" s="146"/>
      <c r="J31" s="146"/>
      <c r="K31" s="306">
        <v>1500</v>
      </c>
      <c r="L31" s="146">
        <v>0</v>
      </c>
      <c r="M31" s="306">
        <v>0</v>
      </c>
      <c r="N31" s="146">
        <v>1500</v>
      </c>
    </row>
    <row r="32" spans="1:14" ht="12.75">
      <c r="A32" s="440" t="s">
        <v>574</v>
      </c>
      <c r="B32" s="139"/>
      <c r="C32" s="139"/>
      <c r="D32" s="139"/>
      <c r="E32" s="139">
        <f>+B32+C32-D32</f>
        <v>0</v>
      </c>
      <c r="F32" s="145"/>
      <c r="G32" s="146"/>
      <c r="H32" s="146"/>
      <c r="I32" s="146">
        <v>2000</v>
      </c>
      <c r="J32" s="146"/>
      <c r="K32" s="306">
        <v>2000</v>
      </c>
      <c r="L32" s="146"/>
      <c r="M32" s="306">
        <v>0</v>
      </c>
      <c r="N32" s="146">
        <v>2000</v>
      </c>
    </row>
    <row r="33" spans="1:14" ht="12.75">
      <c r="A33" s="440" t="s">
        <v>576</v>
      </c>
      <c r="B33" s="139"/>
      <c r="C33" s="139"/>
      <c r="D33" s="139"/>
      <c r="E33" s="139"/>
      <c r="F33" s="145"/>
      <c r="G33" s="146"/>
      <c r="H33" s="146"/>
      <c r="I33" s="146"/>
      <c r="J33" s="146"/>
      <c r="L33" s="306">
        <v>1000</v>
      </c>
      <c r="M33" s="306"/>
      <c r="N33" s="146">
        <v>1000</v>
      </c>
    </row>
    <row r="34" spans="1:14" ht="12.75">
      <c r="A34" s="440" t="s">
        <v>579</v>
      </c>
      <c r="B34" s="139"/>
      <c r="C34" s="139"/>
      <c r="D34" s="139"/>
      <c r="E34" s="139"/>
      <c r="F34" s="145"/>
      <c r="G34" s="146"/>
      <c r="H34" s="146"/>
      <c r="I34" s="146"/>
      <c r="J34" s="146"/>
      <c r="L34" s="306">
        <v>1000</v>
      </c>
      <c r="M34" s="306"/>
      <c r="N34" s="146">
        <v>1000</v>
      </c>
    </row>
    <row r="35" spans="1:14" ht="12.75">
      <c r="A35" s="440" t="s">
        <v>575</v>
      </c>
      <c r="B35" s="139"/>
      <c r="C35" s="139"/>
      <c r="D35" s="139"/>
      <c r="E35" s="139">
        <f>+B35+C35-D35</f>
        <v>0</v>
      </c>
      <c r="F35" s="145"/>
      <c r="G35" s="146"/>
      <c r="H35" s="146"/>
      <c r="I35" s="146">
        <v>750</v>
      </c>
      <c r="J35" s="146"/>
      <c r="K35" s="306">
        <v>750</v>
      </c>
      <c r="L35" s="146">
        <v>1000</v>
      </c>
      <c r="M35" s="306">
        <v>0</v>
      </c>
      <c r="N35" s="33">
        <v>1750</v>
      </c>
    </row>
    <row r="36" spans="1:14" ht="12.75">
      <c r="A36" s="440" t="s">
        <v>580</v>
      </c>
      <c r="B36" s="139"/>
      <c r="C36" s="139"/>
      <c r="D36" s="139"/>
      <c r="E36" s="139"/>
      <c r="F36" s="145"/>
      <c r="G36" s="146"/>
      <c r="H36" s="146"/>
      <c r="I36" s="146"/>
      <c r="J36" s="146"/>
      <c r="K36" s="306"/>
      <c r="L36" s="146">
        <v>2500</v>
      </c>
      <c r="M36" s="306"/>
      <c r="N36" s="33">
        <v>2500</v>
      </c>
    </row>
    <row r="37" spans="1:14" ht="12.75">
      <c r="A37" s="440" t="s">
        <v>522</v>
      </c>
      <c r="B37" s="139"/>
      <c r="C37" s="139"/>
      <c r="D37" s="139"/>
      <c r="E37" s="139">
        <f>+B37+C37-D37</f>
        <v>0</v>
      </c>
      <c r="F37" s="145"/>
      <c r="G37" s="146"/>
      <c r="H37" s="146"/>
      <c r="I37" s="146"/>
      <c r="J37" s="146"/>
      <c r="K37" s="306"/>
      <c r="L37" s="146">
        <v>670.6</v>
      </c>
      <c r="M37" s="306"/>
      <c r="N37" s="33">
        <v>670.6</v>
      </c>
    </row>
    <row r="38" spans="1:14" ht="12.75">
      <c r="A38" s="440" t="s">
        <v>590</v>
      </c>
      <c r="B38" s="139"/>
      <c r="C38" s="139"/>
      <c r="D38" s="139"/>
      <c r="E38" s="139"/>
      <c r="F38" s="145"/>
      <c r="G38" s="146"/>
      <c r="H38" s="146"/>
      <c r="I38" s="146"/>
      <c r="J38" s="146"/>
      <c r="K38" s="306"/>
      <c r="L38" s="146">
        <v>300</v>
      </c>
      <c r="M38" s="306"/>
      <c r="N38" s="33">
        <v>300</v>
      </c>
    </row>
    <row r="39" spans="1:14" ht="12.75">
      <c r="A39" s="153" t="s">
        <v>191</v>
      </c>
      <c r="B39" s="113">
        <v>28.8</v>
      </c>
      <c r="C39" s="113">
        <v>1000</v>
      </c>
      <c r="D39" s="113">
        <v>5.7</v>
      </c>
      <c r="E39" s="139">
        <f>+B39+C39-D39</f>
        <v>1023.0999999999999</v>
      </c>
      <c r="F39" s="151">
        <v>0</v>
      </c>
      <c r="G39" s="151">
        <v>216.6</v>
      </c>
      <c r="H39" s="151">
        <v>806.5</v>
      </c>
      <c r="I39" s="34">
        <v>0</v>
      </c>
      <c r="J39" s="34">
        <v>217</v>
      </c>
      <c r="K39" s="188">
        <v>589.5</v>
      </c>
      <c r="L39" s="34">
        <v>0</v>
      </c>
      <c r="M39" s="188">
        <v>217.4</v>
      </c>
      <c r="N39" s="34">
        <v>372</v>
      </c>
    </row>
    <row r="40" spans="1:14" ht="12.75">
      <c r="A40" s="153" t="s">
        <v>192</v>
      </c>
      <c r="B40" s="113">
        <v>0</v>
      </c>
      <c r="C40" s="113">
        <v>0</v>
      </c>
      <c r="D40" s="113">
        <v>0</v>
      </c>
      <c r="E40" s="139">
        <f>+B40+C40-D40</f>
        <v>0</v>
      </c>
      <c r="F40" s="151">
        <v>0</v>
      </c>
      <c r="G40" s="151">
        <v>0</v>
      </c>
      <c r="H40" s="151">
        <v>0</v>
      </c>
      <c r="I40" s="34">
        <v>0</v>
      </c>
      <c r="J40" s="34">
        <v>0</v>
      </c>
      <c r="K40" s="188">
        <v>0</v>
      </c>
      <c r="L40" s="34">
        <v>0</v>
      </c>
      <c r="M40" s="188">
        <v>0</v>
      </c>
      <c r="N40" s="34">
        <v>0</v>
      </c>
    </row>
    <row r="41" spans="1:14" ht="13.5" thickBot="1">
      <c r="A41" s="174" t="s">
        <v>190</v>
      </c>
      <c r="B41" s="139">
        <v>0</v>
      </c>
      <c r="C41" s="139">
        <v>0</v>
      </c>
      <c r="D41" s="139">
        <v>0</v>
      </c>
      <c r="E41" s="139">
        <f>+B41+C41-D41</f>
        <v>0</v>
      </c>
      <c r="F41" s="145">
        <v>0</v>
      </c>
      <c r="G41" s="146">
        <v>0</v>
      </c>
      <c r="H41" s="146">
        <v>0</v>
      </c>
      <c r="I41" s="146">
        <v>0</v>
      </c>
      <c r="J41" s="146">
        <v>0</v>
      </c>
      <c r="K41" s="306">
        <v>0</v>
      </c>
      <c r="L41" s="33">
        <v>0</v>
      </c>
      <c r="M41" s="187">
        <v>0</v>
      </c>
      <c r="N41" s="33">
        <v>0</v>
      </c>
    </row>
    <row r="42" spans="1:14" ht="12.75">
      <c r="A42" s="175"/>
      <c r="B42" s="148"/>
      <c r="C42" s="148"/>
      <c r="D42" s="148"/>
      <c r="E42" s="148"/>
      <c r="F42" s="149"/>
      <c r="G42" s="149"/>
      <c r="H42" s="149"/>
      <c r="I42" s="22"/>
      <c r="J42" s="137"/>
      <c r="K42" s="307"/>
      <c r="L42" s="307"/>
      <c r="M42" s="504"/>
      <c r="N42" s="505"/>
    </row>
    <row r="43" spans="1:14" ht="13.5" thickBot="1">
      <c r="A43" s="152" t="s">
        <v>96</v>
      </c>
      <c r="B43" s="127">
        <f>+B13+B8</f>
        <v>22728.799999999996</v>
      </c>
      <c r="C43" s="127">
        <v>13492.419223966997</v>
      </c>
      <c r="D43" s="127">
        <f aca="true" t="shared" si="6" ref="D43:N43">+D13+D8</f>
        <v>3706.6000000000004</v>
      </c>
      <c r="E43" s="127">
        <f t="shared" si="6"/>
        <v>30140.2</v>
      </c>
      <c r="F43" s="150">
        <f t="shared" si="6"/>
        <v>8565.9</v>
      </c>
      <c r="G43" s="150">
        <f t="shared" si="6"/>
        <v>5901.1</v>
      </c>
      <c r="H43" s="150">
        <f t="shared" si="6"/>
        <v>32771.1</v>
      </c>
      <c r="I43" s="150">
        <f t="shared" si="6"/>
        <v>15015</v>
      </c>
      <c r="J43" s="150">
        <f t="shared" si="6"/>
        <v>9627.8</v>
      </c>
      <c r="K43" s="308">
        <f t="shared" si="6"/>
        <v>38136.59999999999</v>
      </c>
      <c r="L43" s="150">
        <f t="shared" si="6"/>
        <v>15797.3</v>
      </c>
      <c r="M43" s="308">
        <f t="shared" si="6"/>
        <v>7493.4</v>
      </c>
      <c r="N43" s="150">
        <f t="shared" si="6"/>
        <v>46535.5</v>
      </c>
    </row>
    <row r="44" ht="12.75">
      <c r="A44" t="s">
        <v>97</v>
      </c>
    </row>
    <row r="45" spans="1:14" ht="12.75">
      <c r="A45" s="4" t="s">
        <v>98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 t="s">
        <v>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</sheetData>
  <sheetProtection/>
  <mergeCells count="3">
    <mergeCell ref="B6:E6"/>
    <mergeCell ref="F6:H6"/>
    <mergeCell ref="L6:N6"/>
  </mergeCells>
  <printOptions/>
  <pageMargins left="0.75" right="0.75" top="1" bottom="1" header="0.3" footer="0.3"/>
  <pageSetup fitToHeight="1" fitToWidth="1" orientation="landscape" paperSize="9" scale="7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27"/>
  <sheetViews>
    <sheetView zoomScalePageLayoutView="0" workbookViewId="0" topLeftCell="A1">
      <selection activeCell="Q29" sqref="Q29"/>
    </sheetView>
  </sheetViews>
  <sheetFormatPr defaultColWidth="11.421875" defaultRowHeight="12.75"/>
  <cols>
    <col min="1" max="1" width="42.8515625" style="0" customWidth="1"/>
  </cols>
  <sheetData>
    <row r="1" ht="12.75">
      <c r="A1" s="4" t="s">
        <v>566</v>
      </c>
    </row>
    <row r="2" spans="1:14" ht="16.5" thickBot="1">
      <c r="A2" s="620" t="s">
        <v>542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ht="12.75">
      <c r="A3" s="603" t="s">
        <v>63</v>
      </c>
    </row>
    <row r="4" spans="1:14" ht="16.5" thickBot="1">
      <c r="A4" s="604"/>
      <c r="B4" s="445" t="s">
        <v>543</v>
      </c>
      <c r="C4" s="445" t="s">
        <v>544</v>
      </c>
      <c r="D4" s="445" t="s">
        <v>545</v>
      </c>
      <c r="E4" s="445" t="s">
        <v>546</v>
      </c>
      <c r="F4" s="445" t="s">
        <v>547</v>
      </c>
      <c r="G4" s="445" t="s">
        <v>548</v>
      </c>
      <c r="H4" s="445" t="s">
        <v>549</v>
      </c>
      <c r="I4" s="533" t="s">
        <v>550</v>
      </c>
      <c r="J4" s="534" t="s">
        <v>551</v>
      </c>
      <c r="K4" s="534" t="s">
        <v>581</v>
      </c>
      <c r="L4" s="533" t="s">
        <v>591</v>
      </c>
      <c r="M4" s="534" t="s">
        <v>607</v>
      </c>
      <c r="N4" s="533" t="s">
        <v>20</v>
      </c>
    </row>
    <row r="5" spans="1:14" ht="15.75">
      <c r="A5" t="s">
        <v>552</v>
      </c>
      <c r="B5">
        <v>371</v>
      </c>
      <c r="C5">
        <v>607</v>
      </c>
      <c r="D5">
        <v>462</v>
      </c>
      <c r="E5">
        <v>183</v>
      </c>
      <c r="F5" s="441">
        <v>2475</v>
      </c>
      <c r="G5">
        <v>7</v>
      </c>
      <c r="H5">
        <v>97</v>
      </c>
      <c r="I5" s="539">
        <v>157</v>
      </c>
      <c r="J5">
        <v>81</v>
      </c>
      <c r="K5">
        <v>4</v>
      </c>
      <c r="L5" s="539">
        <v>31</v>
      </c>
      <c r="M5">
        <v>142</v>
      </c>
      <c r="N5" s="539">
        <f>SUM(B5:M5)</f>
        <v>4617</v>
      </c>
    </row>
    <row r="6" spans="1:14" ht="15.75">
      <c r="A6" t="s">
        <v>553</v>
      </c>
      <c r="B6">
        <v>414</v>
      </c>
      <c r="C6">
        <v>38</v>
      </c>
      <c r="D6">
        <v>442</v>
      </c>
      <c r="E6">
        <v>88</v>
      </c>
      <c r="F6">
        <v>44</v>
      </c>
      <c r="G6">
        <v>377</v>
      </c>
      <c r="H6">
        <v>28</v>
      </c>
      <c r="I6" s="536">
        <v>39</v>
      </c>
      <c r="J6">
        <v>484</v>
      </c>
      <c r="K6">
        <v>54</v>
      </c>
      <c r="L6" s="539">
        <v>73</v>
      </c>
      <c r="M6">
        <v>324</v>
      </c>
      <c r="N6" s="539">
        <f>SUM(B6:M6)</f>
        <v>2405</v>
      </c>
    </row>
    <row r="7" spans="1:14" ht="15.75">
      <c r="A7" s="445" t="s">
        <v>554</v>
      </c>
      <c r="B7" s="445">
        <f>SUM(B5:B6)</f>
        <v>785</v>
      </c>
      <c r="C7" s="445">
        <f aca="true" t="shared" si="0" ref="C7:K7">SUM(C5:C6)</f>
        <v>645</v>
      </c>
      <c r="D7" s="445">
        <f t="shared" si="0"/>
        <v>904</v>
      </c>
      <c r="E7" s="445">
        <f t="shared" si="0"/>
        <v>271</v>
      </c>
      <c r="F7" s="445">
        <f t="shared" si="0"/>
        <v>2519</v>
      </c>
      <c r="G7" s="445">
        <f t="shared" si="0"/>
        <v>384</v>
      </c>
      <c r="H7" s="445">
        <f t="shared" si="0"/>
        <v>125</v>
      </c>
      <c r="I7" s="445">
        <f t="shared" si="0"/>
        <v>196</v>
      </c>
      <c r="J7" s="445">
        <f t="shared" si="0"/>
        <v>565</v>
      </c>
      <c r="K7" s="445">
        <f t="shared" si="0"/>
        <v>58</v>
      </c>
      <c r="L7" s="445">
        <f>SUM(L5:L6)</f>
        <v>104</v>
      </c>
      <c r="M7" s="445">
        <f>SUM(M5:M6)</f>
        <v>466</v>
      </c>
      <c r="N7" s="445">
        <f>SUM(N5:N6)</f>
        <v>7022</v>
      </c>
    </row>
    <row r="8" spans="9:14" ht="12.75">
      <c r="I8" s="536"/>
      <c r="L8" s="536"/>
      <c r="N8" s="536"/>
    </row>
    <row r="9" spans="1:14" ht="15.75">
      <c r="A9" s="445" t="s">
        <v>555</v>
      </c>
      <c r="B9" s="445">
        <v>27</v>
      </c>
      <c r="C9" s="445">
        <v>44</v>
      </c>
      <c r="D9" s="445">
        <v>46</v>
      </c>
      <c r="E9" s="445">
        <v>111</v>
      </c>
      <c r="F9" s="445">
        <v>110</v>
      </c>
      <c r="G9" s="445">
        <v>52</v>
      </c>
      <c r="H9" s="445">
        <v>31</v>
      </c>
      <c r="I9" s="535">
        <v>65</v>
      </c>
      <c r="J9" s="445">
        <v>68</v>
      </c>
      <c r="K9" s="445">
        <v>96</v>
      </c>
      <c r="L9" s="535">
        <v>117</v>
      </c>
      <c r="M9" s="445">
        <v>51</v>
      </c>
      <c r="N9" s="445">
        <f>SUM(B9:M9)</f>
        <v>818</v>
      </c>
    </row>
    <row r="10" spans="1:14" ht="15.75">
      <c r="A10" s="445" t="s">
        <v>556</v>
      </c>
      <c r="B10" s="445">
        <f>+B11+B12+B13+B14+B16+B17+B18</f>
        <v>59</v>
      </c>
      <c r="C10" s="445">
        <f>+C11+C12+C13+C14+C16+C17+C18</f>
        <v>18</v>
      </c>
      <c r="D10" s="445">
        <f>+D11+D12+D13+D14+D16+D17+D18</f>
        <v>368</v>
      </c>
      <c r="E10" s="445">
        <f aca="true" t="shared" si="1" ref="E10:K10">+E11+E12+E13+E14+E15+E16+E17+E18+E19</f>
        <v>45</v>
      </c>
      <c r="F10" s="445">
        <f t="shared" si="1"/>
        <v>44</v>
      </c>
      <c r="G10" s="445">
        <f t="shared" si="1"/>
        <v>256</v>
      </c>
      <c r="H10" s="445">
        <f t="shared" si="1"/>
        <v>61</v>
      </c>
      <c r="I10" s="537">
        <f t="shared" si="1"/>
        <v>94.7</v>
      </c>
      <c r="J10" s="445">
        <f t="shared" si="1"/>
        <v>257</v>
      </c>
      <c r="K10" s="445">
        <f t="shared" si="1"/>
        <v>42</v>
      </c>
      <c r="L10" s="537">
        <f>+L11+L12+L13+L14+L15+L16+L17+L18+L19</f>
        <v>31</v>
      </c>
      <c r="M10" s="4">
        <f>+M11+M12+M13+M14+M15+M16+M17+M18+M19+M20+M21+M22</f>
        <v>339</v>
      </c>
      <c r="N10" s="581">
        <f>+N11+N12+N13+N14+N15+N16+N17+N18+N19+N20+N21+N22</f>
        <v>1614.7</v>
      </c>
    </row>
    <row r="11" spans="1:14" ht="15.75">
      <c r="A11" t="s">
        <v>557</v>
      </c>
      <c r="B11">
        <v>18</v>
      </c>
      <c r="C11">
        <v>13</v>
      </c>
      <c r="D11">
        <v>11</v>
      </c>
      <c r="E11" s="445">
        <v>11</v>
      </c>
      <c r="F11">
        <v>22</v>
      </c>
      <c r="G11">
        <v>35</v>
      </c>
      <c r="H11" s="465">
        <v>18</v>
      </c>
      <c r="I11" s="536">
        <v>13</v>
      </c>
      <c r="J11" s="465">
        <v>11</v>
      </c>
      <c r="K11" s="465">
        <v>11</v>
      </c>
      <c r="L11" s="539">
        <v>24</v>
      </c>
      <c r="M11" s="465">
        <v>35</v>
      </c>
      <c r="N11" s="576">
        <f>SUM(B11:M11)</f>
        <v>222</v>
      </c>
    </row>
    <row r="12" spans="1:14" ht="15.75">
      <c r="A12" t="s">
        <v>558</v>
      </c>
      <c r="B12">
        <v>30</v>
      </c>
      <c r="C12">
        <v>3</v>
      </c>
      <c r="D12">
        <v>133</v>
      </c>
      <c r="E12">
        <v>30</v>
      </c>
      <c r="F12">
        <v>17</v>
      </c>
      <c r="G12">
        <v>45</v>
      </c>
      <c r="H12">
        <v>37</v>
      </c>
      <c r="I12" s="536">
        <v>2</v>
      </c>
      <c r="J12">
        <v>134</v>
      </c>
      <c r="K12">
        <v>30</v>
      </c>
      <c r="L12" s="539">
        <v>1</v>
      </c>
      <c r="M12">
        <v>35</v>
      </c>
      <c r="N12" s="576">
        <f>SUM(B12:M12)</f>
        <v>497</v>
      </c>
    </row>
    <row r="13" spans="1:14" ht="15.75">
      <c r="A13" t="s">
        <v>559</v>
      </c>
      <c r="B13">
        <v>11</v>
      </c>
      <c r="C13">
        <v>2</v>
      </c>
      <c r="D13">
        <v>2</v>
      </c>
      <c r="E13" s="445">
        <v>1</v>
      </c>
      <c r="F13">
        <v>4</v>
      </c>
      <c r="G13">
        <v>12</v>
      </c>
      <c r="H13" s="465">
        <v>6</v>
      </c>
      <c r="I13" s="536">
        <v>1</v>
      </c>
      <c r="J13" s="465">
        <v>4</v>
      </c>
      <c r="K13" s="465">
        <v>1</v>
      </c>
      <c r="L13" s="539">
        <v>2</v>
      </c>
      <c r="M13" s="465">
        <v>13</v>
      </c>
      <c r="N13" s="576">
        <f>SUM(B13:M13)</f>
        <v>59</v>
      </c>
    </row>
    <row r="14" spans="1:14" ht="15.75">
      <c r="A14" t="s">
        <v>560</v>
      </c>
      <c r="F14">
        <v>1</v>
      </c>
      <c r="G14">
        <v>0</v>
      </c>
      <c r="H14">
        <v>0</v>
      </c>
      <c r="I14" s="536">
        <v>0</v>
      </c>
      <c r="J14" s="465">
        <v>0</v>
      </c>
      <c r="K14" s="465">
        <v>0</v>
      </c>
      <c r="L14" s="539">
        <v>2</v>
      </c>
      <c r="M14" s="465">
        <v>0</v>
      </c>
      <c r="N14" s="539">
        <f>SUM(C14:M14)</f>
        <v>3</v>
      </c>
    </row>
    <row r="15" spans="1:14" ht="15.75">
      <c r="A15" t="s">
        <v>561</v>
      </c>
      <c r="E15" s="445">
        <v>3</v>
      </c>
      <c r="G15">
        <v>0</v>
      </c>
      <c r="I15" s="536">
        <v>0</v>
      </c>
      <c r="J15" s="465">
        <v>0</v>
      </c>
      <c r="K15" s="465">
        <v>0</v>
      </c>
      <c r="L15" s="539">
        <v>2</v>
      </c>
      <c r="M15" s="465">
        <v>0</v>
      </c>
      <c r="N15" s="539">
        <f>SUM(C15:M15)</f>
        <v>5</v>
      </c>
    </row>
    <row r="16" spans="1:14" ht="15.75">
      <c r="A16" t="s">
        <v>582</v>
      </c>
      <c r="D16">
        <v>79</v>
      </c>
      <c r="I16" s="536">
        <v>78.7</v>
      </c>
      <c r="L16" s="539"/>
      <c r="M16" s="465">
        <v>0</v>
      </c>
      <c r="N16" s="539">
        <f>SUM(C16:K16)</f>
        <v>157.7</v>
      </c>
    </row>
    <row r="17" spans="1:14" ht="15.75">
      <c r="A17" t="s">
        <v>583</v>
      </c>
      <c r="G17">
        <v>80</v>
      </c>
      <c r="I17" s="536"/>
      <c r="L17" s="539"/>
      <c r="M17" s="465">
        <v>79</v>
      </c>
      <c r="N17" s="539">
        <f>SUM(D17:M17)</f>
        <v>159</v>
      </c>
    </row>
    <row r="18" spans="1:14" ht="15.75">
      <c r="A18" t="s">
        <v>584</v>
      </c>
      <c r="D18">
        <v>143</v>
      </c>
      <c r="I18" s="536"/>
      <c r="J18">
        <v>108</v>
      </c>
      <c r="L18" s="539"/>
      <c r="N18" s="539">
        <f>SUM(C18:K18)</f>
        <v>251</v>
      </c>
    </row>
    <row r="19" spans="1:14" ht="15.75">
      <c r="A19" t="s">
        <v>585</v>
      </c>
      <c r="G19">
        <v>84</v>
      </c>
      <c r="I19" s="536"/>
      <c r="L19" s="539"/>
      <c r="M19">
        <v>85</v>
      </c>
      <c r="N19" s="539">
        <f>SUM(D19:M19)</f>
        <v>169</v>
      </c>
    </row>
    <row r="20" spans="1:14" ht="15.75">
      <c r="A20" t="s">
        <v>608</v>
      </c>
      <c r="I20" s="536"/>
      <c r="L20" s="539"/>
      <c r="M20">
        <v>44</v>
      </c>
      <c r="N20" s="539">
        <f>SUM(D20:M20)</f>
        <v>44</v>
      </c>
    </row>
    <row r="21" spans="1:14" ht="15.75">
      <c r="A21" t="s">
        <v>609</v>
      </c>
      <c r="I21" s="536"/>
      <c r="L21" s="539"/>
      <c r="M21">
        <v>48</v>
      </c>
      <c r="N21" s="539">
        <f>SUM(D21:M21)</f>
        <v>48</v>
      </c>
    </row>
    <row r="22" spans="1:14" ht="15.75">
      <c r="A22" t="s">
        <v>610</v>
      </c>
      <c r="I22" s="536"/>
      <c r="L22" s="539"/>
      <c r="M22">
        <v>0</v>
      </c>
      <c r="N22" s="539">
        <f>SUM(D22:M22)</f>
        <v>0</v>
      </c>
    </row>
    <row r="23" spans="1:14" ht="15.75">
      <c r="A23" s="445" t="s">
        <v>562</v>
      </c>
      <c r="B23" s="445">
        <f>+B9+B10</f>
        <v>86</v>
      </c>
      <c r="C23" s="445">
        <f aca="true" t="shared" si="2" ref="C23:K23">+C9+C10</f>
        <v>62</v>
      </c>
      <c r="D23" s="445">
        <f t="shared" si="2"/>
        <v>414</v>
      </c>
      <c r="E23" s="445">
        <f t="shared" si="2"/>
        <v>156</v>
      </c>
      <c r="F23" s="445">
        <f t="shared" si="2"/>
        <v>154</v>
      </c>
      <c r="G23" s="445">
        <f t="shared" si="2"/>
        <v>308</v>
      </c>
      <c r="H23" s="445">
        <f t="shared" si="2"/>
        <v>92</v>
      </c>
      <c r="I23" s="538">
        <f>+I9+I10</f>
        <v>159.7</v>
      </c>
      <c r="J23" s="445">
        <f t="shared" si="2"/>
        <v>325</v>
      </c>
      <c r="K23" s="445">
        <f t="shared" si="2"/>
        <v>138</v>
      </c>
      <c r="L23" s="537">
        <f>+L9+L10</f>
        <v>148</v>
      </c>
      <c r="M23" s="537">
        <f>+M9+M10</f>
        <v>390</v>
      </c>
      <c r="N23" s="537">
        <f>+N9+N10</f>
        <v>2432.7</v>
      </c>
    </row>
    <row r="24" spans="1:14" ht="15.75">
      <c r="A24" s="445" t="s">
        <v>563</v>
      </c>
      <c r="B24" s="445">
        <f>+B23+B7</f>
        <v>871</v>
      </c>
      <c r="C24" s="445">
        <f aca="true" t="shared" si="3" ref="C24:K24">+C23+C7</f>
        <v>707</v>
      </c>
      <c r="D24" s="445">
        <f t="shared" si="3"/>
        <v>1318</v>
      </c>
      <c r="E24" s="445">
        <f t="shared" si="3"/>
        <v>427</v>
      </c>
      <c r="F24" s="445">
        <f t="shared" si="3"/>
        <v>2673</v>
      </c>
      <c r="G24" s="445">
        <f t="shared" si="3"/>
        <v>692</v>
      </c>
      <c r="H24" s="445">
        <f t="shared" si="3"/>
        <v>217</v>
      </c>
      <c r="I24" s="537">
        <f t="shared" si="3"/>
        <v>355.7</v>
      </c>
      <c r="J24" s="445">
        <f t="shared" si="3"/>
        <v>890</v>
      </c>
      <c r="K24" s="445">
        <f t="shared" si="3"/>
        <v>196</v>
      </c>
      <c r="L24" s="537">
        <f>+L23+L7</f>
        <v>252</v>
      </c>
      <c r="M24" s="537">
        <f>+M23+M7</f>
        <v>856</v>
      </c>
      <c r="N24" s="537">
        <f>+N23+N7</f>
        <v>9454.7</v>
      </c>
    </row>
    <row r="25" spans="1:14" ht="15.75">
      <c r="A25" s="445" t="s">
        <v>564</v>
      </c>
      <c r="B25" s="445">
        <f>+B10+B6</f>
        <v>473</v>
      </c>
      <c r="C25" s="445">
        <f aca="true" t="shared" si="4" ref="C25:K25">+C10+C6</f>
        <v>56</v>
      </c>
      <c r="D25" s="445">
        <f t="shared" si="4"/>
        <v>810</v>
      </c>
      <c r="E25" s="445">
        <f t="shared" si="4"/>
        <v>133</v>
      </c>
      <c r="F25" s="445">
        <f t="shared" si="4"/>
        <v>88</v>
      </c>
      <c r="G25" s="445">
        <f t="shared" si="4"/>
        <v>633</v>
      </c>
      <c r="H25" s="445">
        <f t="shared" si="4"/>
        <v>89</v>
      </c>
      <c r="I25" s="537">
        <f t="shared" si="4"/>
        <v>133.7</v>
      </c>
      <c r="J25" s="445">
        <f t="shared" si="4"/>
        <v>741</v>
      </c>
      <c r="K25" s="445">
        <f t="shared" si="4"/>
        <v>96</v>
      </c>
      <c r="L25" s="537">
        <f>+L10+L6</f>
        <v>104</v>
      </c>
      <c r="M25" s="537">
        <f>+M10+M6</f>
        <v>663</v>
      </c>
      <c r="N25" s="537">
        <f>+N10+N6</f>
        <v>4019.7</v>
      </c>
    </row>
    <row r="26" spans="1:7" ht="15.75">
      <c r="A26" s="445" t="s">
        <v>565</v>
      </c>
      <c r="B26" s="445"/>
      <c r="C26" s="445"/>
      <c r="D26" s="445"/>
      <c r="E26" s="445"/>
      <c r="F26" s="445"/>
      <c r="G26" s="535"/>
    </row>
    <row r="27" ht="12.75">
      <c r="A27" s="465" t="s">
        <v>618</v>
      </c>
    </row>
  </sheetData>
  <sheetProtection/>
  <mergeCells count="2">
    <mergeCell ref="A3:A4"/>
    <mergeCell ref="A2:N2"/>
  </mergeCells>
  <printOptions/>
  <pageMargins left="0.75" right="0.75" top="1" bottom="1" header="0.3" footer="0.3"/>
  <pageSetup fitToHeight="1" fitToWidth="1" orientation="landscape" paperSize="9" scale="67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</sheetPr>
  <dimension ref="A1:H30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2" width="11.00390625" style="0" customWidth="1"/>
    <col min="3" max="3" width="13.140625" style="0" bestFit="1" customWidth="1"/>
    <col min="5" max="5" width="13.28125" style="0" customWidth="1"/>
    <col min="6" max="6" width="11.00390625" style="0" customWidth="1"/>
    <col min="7" max="7" width="11.421875" style="0" customWidth="1"/>
    <col min="8" max="8" width="13.421875" style="0" customWidth="1"/>
  </cols>
  <sheetData>
    <row r="1" spans="1:8" ht="12.75">
      <c r="A1" s="60"/>
      <c r="B1" s="60"/>
      <c r="C1" s="60"/>
      <c r="D1" s="60"/>
      <c r="E1" s="60"/>
      <c r="F1" s="60"/>
      <c r="G1" s="60"/>
      <c r="H1" s="60"/>
    </row>
    <row r="2" spans="1:8" ht="12.75">
      <c r="A2" s="373"/>
      <c r="B2" s="373"/>
      <c r="C2" s="373"/>
      <c r="D2" s="373"/>
      <c r="E2" s="373"/>
      <c r="F2" s="373"/>
      <c r="G2" s="373"/>
      <c r="H2" s="60"/>
    </row>
    <row r="3" spans="1:7" ht="12.75">
      <c r="A3" s="374" t="s">
        <v>105</v>
      </c>
      <c r="B3" s="374"/>
      <c r="C3" s="374"/>
      <c r="D3" s="374"/>
      <c r="E3" s="374"/>
      <c r="F3" s="374"/>
      <c r="G3" s="374"/>
    </row>
    <row r="4" spans="1:7" ht="12.75" customHeight="1">
      <c r="A4" s="374" t="s">
        <v>106</v>
      </c>
      <c r="B4" s="374"/>
      <c r="C4" s="374"/>
      <c r="D4" s="374"/>
      <c r="E4" s="374"/>
      <c r="F4" s="374"/>
      <c r="G4" s="374"/>
    </row>
    <row r="5" spans="1:7" ht="12.75" customHeight="1">
      <c r="A5" s="374" t="s">
        <v>107</v>
      </c>
      <c r="B5" s="375"/>
      <c r="C5" s="375"/>
      <c r="D5" s="375"/>
      <c r="E5" s="375"/>
      <c r="F5" s="375"/>
      <c r="G5" s="375"/>
    </row>
    <row r="6" ht="13.5" thickBot="1"/>
    <row r="7" spans="1:7" ht="39.75" thickBot="1">
      <c r="A7" s="625" t="s">
        <v>80</v>
      </c>
      <c r="B7" s="622" t="s">
        <v>62</v>
      </c>
      <c r="C7" s="623"/>
      <c r="D7" s="622" t="s">
        <v>429</v>
      </c>
      <c r="E7" s="624"/>
      <c r="F7" s="376" t="s">
        <v>108</v>
      </c>
      <c r="G7" s="607" t="s">
        <v>110</v>
      </c>
    </row>
    <row r="8" spans="1:7" ht="12.75">
      <c r="A8" s="626"/>
      <c r="B8" s="629" t="s">
        <v>109</v>
      </c>
      <c r="C8" s="629" t="s">
        <v>110</v>
      </c>
      <c r="D8" s="629" t="s">
        <v>109</v>
      </c>
      <c r="E8" s="631" t="s">
        <v>110</v>
      </c>
      <c r="F8" s="377" t="s">
        <v>109</v>
      </c>
      <c r="G8" s="628"/>
    </row>
    <row r="9" spans="1:7" ht="13.5" thickBot="1">
      <c r="A9" s="627"/>
      <c r="B9" s="630"/>
      <c r="C9" s="630"/>
      <c r="D9" s="630"/>
      <c r="E9" s="630"/>
      <c r="F9" s="378"/>
      <c r="G9" s="608"/>
    </row>
    <row r="10" spans="1:7" ht="12.75">
      <c r="A10" s="569">
        <v>2000</v>
      </c>
      <c r="B10" s="382">
        <v>85047</v>
      </c>
      <c r="C10" s="380">
        <v>-28.9</v>
      </c>
      <c r="D10" s="381">
        <v>61162</v>
      </c>
      <c r="E10" s="380">
        <v>22.1</v>
      </c>
      <c r="F10" s="382">
        <v>146209</v>
      </c>
      <c r="G10" s="383">
        <v>5.8</v>
      </c>
    </row>
    <row r="11" spans="1:7" ht="12.75">
      <c r="A11" s="379">
        <v>2001</v>
      </c>
      <c r="B11" s="382">
        <v>82929</v>
      </c>
      <c r="C11" s="380">
        <v>-2.5</v>
      </c>
      <c r="D11" s="381">
        <v>65817</v>
      </c>
      <c r="E11" s="380">
        <v>7.6</v>
      </c>
      <c r="F11" s="382">
        <v>148746</v>
      </c>
      <c r="G11" s="383">
        <v>1.7</v>
      </c>
    </row>
    <row r="12" spans="1:7" ht="12.75">
      <c r="A12" s="379">
        <v>2002</v>
      </c>
      <c r="B12" s="382">
        <v>80775</v>
      </c>
      <c r="C12" s="380">
        <v>-2.6</v>
      </c>
      <c r="D12" s="381">
        <v>62984</v>
      </c>
      <c r="E12" s="380">
        <v>-4.3</v>
      </c>
      <c r="F12" s="382">
        <v>143759</v>
      </c>
      <c r="G12" s="383">
        <v>-3.3</v>
      </c>
    </row>
    <row r="13" spans="1:7" ht="12.75">
      <c r="A13" s="379">
        <v>2003</v>
      </c>
      <c r="B13" s="382">
        <v>74514</v>
      </c>
      <c r="C13" s="380">
        <v>-7.8</v>
      </c>
      <c r="D13" s="381">
        <v>79004</v>
      </c>
      <c r="E13" s="380">
        <v>25.4</v>
      </c>
      <c r="F13" s="382">
        <v>153518</v>
      </c>
      <c r="G13" s="383">
        <v>6.8</v>
      </c>
    </row>
    <row r="14" spans="1:7" ht="12.75">
      <c r="A14" s="379">
        <v>2004</v>
      </c>
      <c r="B14" s="382">
        <v>71948</v>
      </c>
      <c r="C14" s="380">
        <v>-3.4</v>
      </c>
      <c r="D14" s="381">
        <v>120368</v>
      </c>
      <c r="E14" s="380">
        <v>52.4</v>
      </c>
      <c r="F14" s="382">
        <v>192315</v>
      </c>
      <c r="G14" s="383">
        <v>25.3</v>
      </c>
    </row>
    <row r="15" spans="1:7" ht="12.75">
      <c r="A15" s="379">
        <v>2005</v>
      </c>
      <c r="B15" s="382">
        <v>70972</v>
      </c>
      <c r="C15" s="380">
        <v>-1.4</v>
      </c>
      <c r="D15" s="381">
        <v>123200</v>
      </c>
      <c r="E15" s="380">
        <v>2.4</v>
      </c>
      <c r="F15" s="382">
        <v>194172</v>
      </c>
      <c r="G15" s="383">
        <v>9.7</v>
      </c>
    </row>
    <row r="16" spans="1:7" ht="12.75">
      <c r="A16" s="379">
        <v>2006</v>
      </c>
      <c r="B16" s="382">
        <v>90438</v>
      </c>
      <c r="C16" s="380">
        <v>2.3</v>
      </c>
      <c r="D16" s="381">
        <v>105214</v>
      </c>
      <c r="E16" s="380">
        <v>-14.6</v>
      </c>
      <c r="F16" s="382">
        <v>195652</v>
      </c>
      <c r="G16" s="383">
        <v>7.6</v>
      </c>
    </row>
    <row r="17" spans="1:7" ht="12.75">
      <c r="A17" s="379">
        <v>2007</v>
      </c>
      <c r="B17" s="382">
        <v>94334</v>
      </c>
      <c r="C17" s="380">
        <v>4.3</v>
      </c>
      <c r="D17" s="381">
        <v>92213</v>
      </c>
      <c r="E17" s="380">
        <v>-12.4</v>
      </c>
      <c r="F17" s="382">
        <v>186547</v>
      </c>
      <c r="G17" s="383">
        <v>-4.7</v>
      </c>
    </row>
    <row r="18" spans="1:7" ht="12.75">
      <c r="A18" s="379">
        <v>2008</v>
      </c>
      <c r="B18" s="386">
        <v>97571.1</v>
      </c>
      <c r="C18" s="384">
        <v>3.4</v>
      </c>
      <c r="D18" s="385">
        <v>87156.8</v>
      </c>
      <c r="E18" s="384">
        <v>-5.5</v>
      </c>
      <c r="F18" s="386">
        <v>184727.90000000002</v>
      </c>
      <c r="G18" s="383">
        <v>-1</v>
      </c>
    </row>
    <row r="19" spans="1:7" ht="12.75">
      <c r="A19" s="379">
        <v>2009</v>
      </c>
      <c r="B19" s="386">
        <v>102767.8</v>
      </c>
      <c r="C19" s="384">
        <v>5.3</v>
      </c>
      <c r="D19" s="385">
        <v>74641</v>
      </c>
      <c r="E19" s="384">
        <v>-14.3</v>
      </c>
      <c r="F19" s="386">
        <v>177408.8</v>
      </c>
      <c r="G19" s="383">
        <v>-3.9</v>
      </c>
    </row>
    <row r="20" spans="1:7" ht="12.75">
      <c r="A20" s="379">
        <v>2010</v>
      </c>
      <c r="B20" s="386">
        <v>109944</v>
      </c>
      <c r="C20" s="384">
        <v>6.9</v>
      </c>
      <c r="D20" s="385">
        <v>67478</v>
      </c>
      <c r="E20" s="384">
        <v>-9.6</v>
      </c>
      <c r="F20" s="384">
        <f aca="true" t="shared" si="0" ref="F20:F28">+D20+B20</f>
        <v>177422</v>
      </c>
      <c r="G20" s="383">
        <v>0</v>
      </c>
    </row>
    <row r="21" spans="1:7" ht="12.75">
      <c r="A21" s="379">
        <v>2011</v>
      </c>
      <c r="B21" s="386">
        <v>130528</v>
      </c>
      <c r="C21" s="384">
        <v>18.7</v>
      </c>
      <c r="D21" s="386">
        <v>51829</v>
      </c>
      <c r="E21" s="384">
        <v>-23.2</v>
      </c>
      <c r="F21" s="384">
        <f t="shared" si="0"/>
        <v>182357</v>
      </c>
      <c r="G21" s="383">
        <v>2.8</v>
      </c>
    </row>
    <row r="22" spans="1:7" ht="12.75">
      <c r="A22" s="379">
        <v>2012</v>
      </c>
      <c r="B22" s="386">
        <v>133656</v>
      </c>
      <c r="C22" s="384">
        <v>2.4</v>
      </c>
      <c r="D22" s="384">
        <v>50667</v>
      </c>
      <c r="E22" s="384">
        <v>-2.3</v>
      </c>
      <c r="F22" s="384">
        <f t="shared" si="0"/>
        <v>184323</v>
      </c>
      <c r="G22" s="383">
        <v>1.1</v>
      </c>
    </row>
    <row r="23" spans="1:7" ht="12.75">
      <c r="A23" s="379">
        <v>2013</v>
      </c>
      <c r="B23" s="386">
        <v>144921</v>
      </c>
      <c r="C23" s="384">
        <v>8.4</v>
      </c>
      <c r="D23" s="384">
        <v>47199</v>
      </c>
      <c r="E23" s="384">
        <v>-6.8</v>
      </c>
      <c r="F23" s="384">
        <f t="shared" si="0"/>
        <v>192120</v>
      </c>
      <c r="G23" s="383"/>
    </row>
    <row r="24" spans="1:7" ht="12.75">
      <c r="A24" s="379">
        <v>2014</v>
      </c>
      <c r="B24" s="386">
        <v>157976</v>
      </c>
      <c r="C24" s="384">
        <v>9</v>
      </c>
      <c r="D24" s="384">
        <v>45166</v>
      </c>
      <c r="E24" s="384">
        <v>-4.5</v>
      </c>
      <c r="F24" s="384">
        <f t="shared" si="0"/>
        <v>203142</v>
      </c>
      <c r="G24" s="383">
        <v>5.7</v>
      </c>
    </row>
    <row r="25" spans="1:7" ht="12.75">
      <c r="A25" s="379">
        <v>2015</v>
      </c>
      <c r="B25" s="567">
        <v>154308</v>
      </c>
      <c r="C25" s="387">
        <v>-2.3</v>
      </c>
      <c r="D25" s="387">
        <v>43922</v>
      </c>
      <c r="E25" s="387">
        <v>-2.7</v>
      </c>
      <c r="F25" s="387">
        <f t="shared" si="0"/>
        <v>198230</v>
      </c>
      <c r="G25" s="388">
        <v>-2.4</v>
      </c>
    </row>
    <row r="26" spans="1:7" ht="12.75">
      <c r="A26" s="379">
        <v>2016</v>
      </c>
      <c r="B26" s="567">
        <v>158118</v>
      </c>
      <c r="C26" s="387">
        <v>2.5</v>
      </c>
      <c r="D26" s="387">
        <v>42593</v>
      </c>
      <c r="E26" s="387">
        <v>-3</v>
      </c>
      <c r="F26" s="387">
        <f t="shared" si="0"/>
        <v>200711</v>
      </c>
      <c r="G26" s="388">
        <v>1.2</v>
      </c>
    </row>
    <row r="27" spans="1:7" ht="12.75">
      <c r="A27" s="570" t="s">
        <v>600</v>
      </c>
      <c r="B27" s="389">
        <v>144745</v>
      </c>
      <c r="C27" s="390"/>
      <c r="D27" s="390">
        <v>39103</v>
      </c>
      <c r="E27" s="390"/>
      <c r="F27" s="390">
        <f t="shared" si="0"/>
        <v>183848</v>
      </c>
      <c r="G27" s="391"/>
    </row>
    <row r="28" spans="1:7" ht="13.5" thickBot="1">
      <c r="A28" s="571" t="s">
        <v>601</v>
      </c>
      <c r="B28" s="568">
        <v>139653</v>
      </c>
      <c r="C28" s="392">
        <v>-3.5</v>
      </c>
      <c r="D28" s="392">
        <v>38161</v>
      </c>
      <c r="E28" s="392">
        <v>-2.4</v>
      </c>
      <c r="F28" s="392">
        <f t="shared" si="0"/>
        <v>177814</v>
      </c>
      <c r="G28" s="393">
        <v>-3.4</v>
      </c>
    </row>
    <row r="29" spans="1:4" ht="12.75">
      <c r="A29" s="374" t="s">
        <v>232</v>
      </c>
      <c r="B29" s="374"/>
      <c r="C29" s="374"/>
      <c r="D29" s="374"/>
    </row>
    <row r="30" spans="1:4" ht="12.75">
      <c r="A30" s="374" t="s">
        <v>9</v>
      </c>
      <c r="B30" s="374"/>
      <c r="C30" s="374"/>
      <c r="D30" s="374"/>
    </row>
  </sheetData>
  <sheetProtection/>
  <mergeCells count="8">
    <mergeCell ref="A7:A9"/>
    <mergeCell ref="B7:C7"/>
    <mergeCell ref="D7:E7"/>
    <mergeCell ref="G7:G9"/>
    <mergeCell ref="B8:B9"/>
    <mergeCell ref="C8:C9"/>
    <mergeCell ref="D8:D9"/>
    <mergeCell ref="E8:E9"/>
  </mergeCells>
  <printOptions/>
  <pageMargins left="1.299212598425197" right="0.31496062992125984" top="0.7480314960629921" bottom="0.7480314960629921" header="0.31496062992125984" footer="0.31496062992125984"/>
  <pageSetup horizontalDpi="600" verticalDpi="600" orientation="landscape" paperSize="9" scale="11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J28"/>
  <sheetViews>
    <sheetView zoomScale="90" zoomScaleNormal="90" zoomScalePageLayoutView="0" workbookViewId="0" topLeftCell="A1">
      <selection activeCell="L19" sqref="L19"/>
    </sheetView>
  </sheetViews>
  <sheetFormatPr defaultColWidth="11.421875" defaultRowHeight="12.75"/>
  <cols>
    <col min="1" max="1" width="11.421875" style="0" customWidth="1"/>
    <col min="3" max="3" width="10.140625" style="0" customWidth="1"/>
    <col min="4" max="4" width="7.7109375" style="0" customWidth="1"/>
    <col min="5" max="5" width="10.421875" style="0" customWidth="1"/>
    <col min="6" max="6" width="9.421875" style="0" customWidth="1"/>
    <col min="7" max="7" width="7.7109375" style="0" customWidth="1"/>
    <col min="8" max="8" width="11.421875" style="0" customWidth="1"/>
    <col min="9" max="9" width="10.140625" style="0" customWidth="1"/>
    <col min="10" max="10" width="7.7109375" style="0" customWidth="1"/>
  </cols>
  <sheetData>
    <row r="1" spans="1:10" ht="12.75">
      <c r="A1" s="394" t="s">
        <v>112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2.75">
      <c r="A2" s="394" t="s">
        <v>113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2.75">
      <c r="A3" s="394"/>
      <c r="B3" s="394"/>
      <c r="C3" s="394"/>
      <c r="D3" s="394"/>
      <c r="E3" s="394"/>
      <c r="F3" s="394"/>
      <c r="G3" s="394"/>
      <c r="H3" s="394"/>
      <c r="I3" s="394"/>
      <c r="J3" s="394"/>
    </row>
    <row r="4" spans="1:10" ht="13.5" thickBot="1">
      <c r="A4" s="394"/>
      <c r="B4" s="394"/>
      <c r="C4" s="394"/>
      <c r="D4" s="394"/>
      <c r="E4" s="394"/>
      <c r="F4" s="394"/>
      <c r="G4" s="394"/>
      <c r="H4" s="394"/>
      <c r="I4" s="394"/>
      <c r="J4" s="394"/>
    </row>
    <row r="5" spans="1:10" ht="13.5" thickBot="1">
      <c r="A5" s="634" t="s">
        <v>80</v>
      </c>
      <c r="B5" s="632" t="s">
        <v>62</v>
      </c>
      <c r="C5" s="633"/>
      <c r="D5" s="633"/>
      <c r="E5" s="633" t="s">
        <v>114</v>
      </c>
      <c r="F5" s="633"/>
      <c r="G5" s="633"/>
      <c r="H5" s="633" t="s">
        <v>115</v>
      </c>
      <c r="I5" s="633"/>
      <c r="J5" s="633"/>
    </row>
    <row r="6" spans="1:10" ht="12.75">
      <c r="A6" s="635"/>
      <c r="B6" s="542" t="s">
        <v>116</v>
      </c>
      <c r="C6" s="395" t="s">
        <v>117</v>
      </c>
      <c r="D6" s="395" t="s">
        <v>118</v>
      </c>
      <c r="E6" s="395" t="s">
        <v>119</v>
      </c>
      <c r="F6" s="395" t="s">
        <v>117</v>
      </c>
      <c r="G6" s="395" t="s">
        <v>118</v>
      </c>
      <c r="H6" s="395" t="s">
        <v>119</v>
      </c>
      <c r="I6" s="395" t="s">
        <v>120</v>
      </c>
      <c r="J6" s="395" t="s">
        <v>118</v>
      </c>
    </row>
    <row r="7" spans="1:10" ht="13.5" thickBot="1">
      <c r="A7" s="636"/>
      <c r="B7" s="543" t="s">
        <v>121</v>
      </c>
      <c r="C7" s="396" t="s">
        <v>1</v>
      </c>
      <c r="D7" s="396" t="s">
        <v>405</v>
      </c>
      <c r="E7" s="396" t="s">
        <v>121</v>
      </c>
      <c r="F7" s="396" t="s">
        <v>1</v>
      </c>
      <c r="G7" s="396" t="s">
        <v>405</v>
      </c>
      <c r="H7" s="396" t="s">
        <v>121</v>
      </c>
      <c r="I7" s="396" t="s">
        <v>1</v>
      </c>
      <c r="J7" s="396" t="s">
        <v>405</v>
      </c>
    </row>
    <row r="8" spans="1:10" ht="12.75">
      <c r="A8" s="517">
        <v>2000</v>
      </c>
      <c r="B8" s="544">
        <v>43085</v>
      </c>
      <c r="C8" s="548">
        <v>1073.8</v>
      </c>
      <c r="D8" s="544">
        <v>24.92</v>
      </c>
      <c r="E8" s="548">
        <v>43112</v>
      </c>
      <c r="F8" s="544">
        <v>1070.3</v>
      </c>
      <c r="G8" s="548">
        <v>24.82</v>
      </c>
      <c r="H8" s="544">
        <v>86197</v>
      </c>
      <c r="I8" s="548">
        <v>2144</v>
      </c>
      <c r="J8" s="548">
        <v>24.87</v>
      </c>
    </row>
    <row r="9" spans="1:10" ht="12.75">
      <c r="A9" s="397">
        <v>2001</v>
      </c>
      <c r="B9" s="544">
        <v>47379</v>
      </c>
      <c r="C9" s="398">
        <v>899.9</v>
      </c>
      <c r="D9" s="544">
        <v>18.99</v>
      </c>
      <c r="E9" s="398">
        <v>42529</v>
      </c>
      <c r="F9" s="544">
        <v>822.5</v>
      </c>
      <c r="G9" s="398">
        <v>19.34</v>
      </c>
      <c r="H9" s="544">
        <v>89907</v>
      </c>
      <c r="I9" s="398">
        <v>1722.3</v>
      </c>
      <c r="J9" s="398">
        <v>19.16</v>
      </c>
    </row>
    <row r="10" spans="1:10" ht="12.75">
      <c r="A10" s="397">
        <v>2002</v>
      </c>
      <c r="B10" s="544">
        <v>43728</v>
      </c>
      <c r="C10" s="398">
        <v>964.8</v>
      </c>
      <c r="D10" s="544">
        <v>22.06</v>
      </c>
      <c r="E10" s="398">
        <v>40535</v>
      </c>
      <c r="F10" s="544">
        <v>874.2</v>
      </c>
      <c r="G10" s="398">
        <v>21.57</v>
      </c>
      <c r="H10" s="544">
        <v>84263</v>
      </c>
      <c r="I10" s="398">
        <v>1839</v>
      </c>
      <c r="J10" s="398">
        <v>21.82</v>
      </c>
    </row>
    <row r="11" spans="1:10" ht="12.75">
      <c r="A11" s="397">
        <v>2003</v>
      </c>
      <c r="B11" s="544">
        <v>43038</v>
      </c>
      <c r="C11" s="398">
        <v>1130</v>
      </c>
      <c r="D11" s="544">
        <v>26.26</v>
      </c>
      <c r="E11" s="398">
        <v>49404</v>
      </c>
      <c r="F11" s="544">
        <v>1242.3</v>
      </c>
      <c r="G11" s="398">
        <v>25.15</v>
      </c>
      <c r="H11" s="544">
        <v>92442</v>
      </c>
      <c r="I11" s="398">
        <v>2372.3</v>
      </c>
      <c r="J11" s="398">
        <v>25.66</v>
      </c>
    </row>
    <row r="12" spans="1:10" ht="12.75">
      <c r="A12" s="397">
        <v>2004</v>
      </c>
      <c r="B12" s="544">
        <v>50420</v>
      </c>
      <c r="C12" s="398">
        <v>1622</v>
      </c>
      <c r="D12" s="544">
        <v>32.17</v>
      </c>
      <c r="E12" s="398">
        <v>78989</v>
      </c>
      <c r="F12" s="544">
        <v>2276.5</v>
      </c>
      <c r="G12" s="398">
        <v>28.82</v>
      </c>
      <c r="H12" s="544">
        <v>129409</v>
      </c>
      <c r="I12" s="398">
        <v>3898.5</v>
      </c>
      <c r="J12" s="398">
        <v>30.13</v>
      </c>
    </row>
    <row r="13" spans="1:10" ht="12.75">
      <c r="A13" s="397">
        <v>2005</v>
      </c>
      <c r="B13" s="544">
        <v>53697</v>
      </c>
      <c r="C13" s="398">
        <v>2300.1</v>
      </c>
      <c r="D13" s="544">
        <v>42.84</v>
      </c>
      <c r="E13" s="398">
        <v>77898</v>
      </c>
      <c r="F13" s="544">
        <v>3096.7</v>
      </c>
      <c r="G13" s="398">
        <v>39.75</v>
      </c>
      <c r="H13" s="544">
        <v>131595</v>
      </c>
      <c r="I13" s="398">
        <v>5396.8</v>
      </c>
      <c r="J13" s="398">
        <v>41.01</v>
      </c>
    </row>
    <row r="14" spans="1:10" ht="12.75">
      <c r="A14" s="397">
        <v>2006</v>
      </c>
      <c r="B14" s="544">
        <v>71965</v>
      </c>
      <c r="C14" s="398">
        <v>3730.4</v>
      </c>
      <c r="D14" s="544">
        <v>51.84</v>
      </c>
      <c r="E14" s="398">
        <v>64669</v>
      </c>
      <c r="F14" s="544">
        <v>3203.6</v>
      </c>
      <c r="G14" s="398">
        <v>49.54</v>
      </c>
      <c r="H14" s="544">
        <v>136634</v>
      </c>
      <c r="I14" s="398">
        <v>6934</v>
      </c>
      <c r="J14" s="398">
        <v>50.75</v>
      </c>
    </row>
    <row r="15" spans="1:10" ht="12.75">
      <c r="A15" s="397">
        <v>2007</v>
      </c>
      <c r="B15" s="544">
        <v>66607</v>
      </c>
      <c r="C15" s="398">
        <v>4011.8</v>
      </c>
      <c r="D15" s="544">
        <v>60.17</v>
      </c>
      <c r="E15" s="398">
        <v>57491</v>
      </c>
      <c r="F15" s="544">
        <v>3416.5</v>
      </c>
      <c r="G15" s="398">
        <v>59.43</v>
      </c>
      <c r="H15" s="544">
        <v>124098</v>
      </c>
      <c r="I15" s="398">
        <v>7428.3</v>
      </c>
      <c r="J15" s="398">
        <v>59.86</v>
      </c>
    </row>
    <row r="16" spans="1:10" ht="12.75">
      <c r="A16" s="397">
        <v>2008</v>
      </c>
      <c r="B16" s="545">
        <v>77480</v>
      </c>
      <c r="C16" s="399">
        <v>6460.7</v>
      </c>
      <c r="D16" s="545">
        <v>83.3</v>
      </c>
      <c r="E16" s="399">
        <v>49871</v>
      </c>
      <c r="F16" s="545">
        <v>4105</v>
      </c>
      <c r="G16" s="399">
        <v>82.3</v>
      </c>
      <c r="H16" s="545">
        <v>127351</v>
      </c>
      <c r="I16" s="400">
        <v>10565.7</v>
      </c>
      <c r="J16" s="399">
        <v>82.9</v>
      </c>
    </row>
    <row r="17" spans="1:10" ht="12.75">
      <c r="A17" s="397">
        <v>2009</v>
      </c>
      <c r="B17" s="545">
        <v>83470</v>
      </c>
      <c r="C17" s="399">
        <v>4459.700000000001</v>
      </c>
      <c r="D17" s="545">
        <v>53.4</v>
      </c>
      <c r="E17" s="399">
        <v>36088</v>
      </c>
      <c r="F17" s="545">
        <v>1824.4</v>
      </c>
      <c r="G17" s="399">
        <v>50.5</v>
      </c>
      <c r="H17" s="545">
        <v>119558</v>
      </c>
      <c r="I17" s="399">
        <v>6284.1</v>
      </c>
      <c r="J17" s="399">
        <v>52.5</v>
      </c>
    </row>
    <row r="18" spans="1:10" ht="12.75">
      <c r="A18" s="397">
        <v>2010</v>
      </c>
      <c r="B18" s="545">
        <f aca="true" t="shared" si="0" ref="B18:C21">+H18-E18</f>
        <v>92923</v>
      </c>
      <c r="C18" s="399">
        <f t="shared" si="0"/>
        <v>6704.700000000001</v>
      </c>
      <c r="D18" s="545">
        <v>72.1</v>
      </c>
      <c r="E18" s="399">
        <v>31223</v>
      </c>
      <c r="F18" s="545">
        <v>2223.9</v>
      </c>
      <c r="G18" s="399">
        <v>71.2</v>
      </c>
      <c r="H18" s="545">
        <v>124146</v>
      </c>
      <c r="I18" s="399">
        <v>8928.6</v>
      </c>
      <c r="J18" s="399">
        <v>71.9</v>
      </c>
    </row>
    <row r="19" spans="1:10" ht="12.75">
      <c r="A19" s="397">
        <v>2011</v>
      </c>
      <c r="B19" s="545">
        <f t="shared" si="0"/>
        <v>121320</v>
      </c>
      <c r="C19" s="399">
        <f t="shared" si="0"/>
        <v>11765.2</v>
      </c>
      <c r="D19" s="545">
        <v>96.9</v>
      </c>
      <c r="E19" s="399">
        <v>412</v>
      </c>
      <c r="F19" s="545">
        <v>37.5</v>
      </c>
      <c r="G19" s="399">
        <v>91.1</v>
      </c>
      <c r="H19" s="545">
        <v>121732</v>
      </c>
      <c r="I19" s="399">
        <v>11802.7</v>
      </c>
      <c r="J19" s="399">
        <v>97</v>
      </c>
    </row>
    <row r="20" spans="1:10" ht="12.75">
      <c r="A20" s="397">
        <v>2012</v>
      </c>
      <c r="B20" s="545">
        <f t="shared" si="0"/>
        <v>129516</v>
      </c>
      <c r="C20" s="399">
        <f t="shared" si="0"/>
        <v>12711.2</v>
      </c>
      <c r="D20" s="544">
        <v>98.2</v>
      </c>
      <c r="E20" s="399">
        <v>0</v>
      </c>
      <c r="F20" s="545">
        <v>0</v>
      </c>
      <c r="G20" s="399">
        <v>0</v>
      </c>
      <c r="H20" s="545">
        <v>129516</v>
      </c>
      <c r="I20" s="399">
        <v>12711.2</v>
      </c>
      <c r="J20" s="399">
        <v>98.1</v>
      </c>
    </row>
    <row r="21" spans="1:10" ht="12.75">
      <c r="A21" s="397">
        <v>2013</v>
      </c>
      <c r="B21" s="545">
        <f t="shared" si="0"/>
        <v>140245</v>
      </c>
      <c r="C21" s="399">
        <f t="shared" si="0"/>
        <v>13411.8</v>
      </c>
      <c r="D21" s="544">
        <v>98.2</v>
      </c>
      <c r="E21" s="398">
        <v>0</v>
      </c>
      <c r="F21" s="544">
        <v>0</v>
      </c>
      <c r="G21" s="398">
        <v>0</v>
      </c>
      <c r="H21" s="545">
        <v>140245</v>
      </c>
      <c r="I21" s="399">
        <v>13411.8</v>
      </c>
      <c r="J21" s="398">
        <v>95.6</v>
      </c>
    </row>
    <row r="22" spans="1:10" ht="12.75">
      <c r="A22" s="397">
        <v>2014</v>
      </c>
      <c r="B22" s="545">
        <v>154660</v>
      </c>
      <c r="C22" s="399">
        <v>13016</v>
      </c>
      <c r="D22" s="545">
        <v>84.2</v>
      </c>
      <c r="E22" s="399">
        <v>0</v>
      </c>
      <c r="F22" s="545">
        <v>0</v>
      </c>
      <c r="G22" s="399">
        <v>0</v>
      </c>
      <c r="H22" s="545">
        <f aca="true" t="shared" si="1" ref="H22:J24">+B22</f>
        <v>154660</v>
      </c>
      <c r="I22" s="399">
        <f t="shared" si="1"/>
        <v>13016</v>
      </c>
      <c r="J22" s="399">
        <f t="shared" si="1"/>
        <v>84.2</v>
      </c>
    </row>
    <row r="23" spans="1:10" ht="12.75">
      <c r="A23" s="397">
        <v>2015</v>
      </c>
      <c r="B23" s="545">
        <v>151765</v>
      </c>
      <c r="C23" s="399">
        <v>6355.2</v>
      </c>
      <c r="D23" s="545">
        <v>41.9</v>
      </c>
      <c r="E23" s="399">
        <v>0</v>
      </c>
      <c r="F23" s="545">
        <v>0</v>
      </c>
      <c r="G23" s="399">
        <v>0</v>
      </c>
      <c r="H23" s="545">
        <f t="shared" si="1"/>
        <v>151765</v>
      </c>
      <c r="I23" s="399">
        <f t="shared" si="1"/>
        <v>6355.2</v>
      </c>
      <c r="J23" s="399">
        <f t="shared" si="1"/>
        <v>41.9</v>
      </c>
    </row>
    <row r="24" spans="1:10" ht="12.75">
      <c r="A24" s="397">
        <v>2016</v>
      </c>
      <c r="B24" s="545">
        <v>144559</v>
      </c>
      <c r="C24" s="399">
        <v>5053.9</v>
      </c>
      <c r="D24" s="545">
        <v>34.9</v>
      </c>
      <c r="E24" s="399">
        <v>0</v>
      </c>
      <c r="F24" s="545">
        <v>0</v>
      </c>
      <c r="G24" s="399">
        <v>0</v>
      </c>
      <c r="H24" s="545">
        <f t="shared" si="1"/>
        <v>144559</v>
      </c>
      <c r="I24" s="399">
        <f t="shared" si="1"/>
        <v>5053.9</v>
      </c>
      <c r="J24" s="399">
        <f t="shared" si="1"/>
        <v>34.9</v>
      </c>
    </row>
    <row r="25" spans="1:10" ht="12.75">
      <c r="A25" s="570" t="s">
        <v>600</v>
      </c>
      <c r="B25" s="546">
        <v>132679</v>
      </c>
      <c r="C25" s="549">
        <v>4528</v>
      </c>
      <c r="D25" s="546">
        <v>34.1</v>
      </c>
      <c r="E25" s="549">
        <v>0</v>
      </c>
      <c r="F25" s="546">
        <v>0</v>
      </c>
      <c r="G25" s="549">
        <v>0</v>
      </c>
      <c r="H25" s="546">
        <f>+B25</f>
        <v>132679</v>
      </c>
      <c r="I25" s="549">
        <f>+C25</f>
        <v>4528</v>
      </c>
      <c r="J25" s="549">
        <v>34.1</v>
      </c>
    </row>
    <row r="26" spans="1:10" ht="13.5" thickBot="1">
      <c r="A26" s="571" t="s">
        <v>601</v>
      </c>
      <c r="B26" s="547">
        <v>125283</v>
      </c>
      <c r="C26" s="550">
        <v>5614</v>
      </c>
      <c r="D26" s="547">
        <v>44.8</v>
      </c>
      <c r="E26" s="550">
        <v>0</v>
      </c>
      <c r="F26" s="547">
        <v>0</v>
      </c>
      <c r="G26" s="550">
        <v>0</v>
      </c>
      <c r="H26" s="547">
        <f>+B26</f>
        <v>125283</v>
      </c>
      <c r="I26" s="550">
        <f>+C26</f>
        <v>5614</v>
      </c>
      <c r="J26" s="550">
        <v>44.8</v>
      </c>
    </row>
    <row r="27" spans="1:10" ht="12.75">
      <c r="A27" s="394" t="s">
        <v>111</v>
      </c>
      <c r="B27" s="394"/>
      <c r="C27" s="394"/>
      <c r="D27" s="394"/>
      <c r="E27" s="394"/>
      <c r="F27" s="394"/>
      <c r="G27" s="394"/>
      <c r="H27" s="394"/>
      <c r="I27" s="394"/>
      <c r="J27" s="394"/>
    </row>
    <row r="28" ht="12.75">
      <c r="A28" s="394" t="s">
        <v>9</v>
      </c>
    </row>
  </sheetData>
  <sheetProtection/>
  <mergeCells count="4">
    <mergeCell ref="B5:D5"/>
    <mergeCell ref="E5:G5"/>
    <mergeCell ref="H5:J5"/>
    <mergeCell ref="A5:A7"/>
  </mergeCells>
  <printOptions/>
  <pageMargins left="1.299212598425197" right="0.7086614173228347" top="0.7480314960629921" bottom="0.9448818897637796" header="0.2755905511811024" footer="0.31496062992125984"/>
  <pageSetup horizontalDpi="600" verticalDpi="600" orientation="landscape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46"/>
  <sheetViews>
    <sheetView zoomScalePageLayoutView="0" workbookViewId="0" topLeftCell="A1">
      <selection activeCell="R35" sqref="R35"/>
    </sheetView>
  </sheetViews>
  <sheetFormatPr defaultColWidth="11.57421875" defaultRowHeight="12.75"/>
  <cols>
    <col min="1" max="1" width="34.421875" style="167" customWidth="1"/>
    <col min="2" max="2" width="8.140625" style="167" customWidth="1"/>
    <col min="3" max="4" width="7.8515625" style="167" customWidth="1"/>
    <col min="5" max="6" width="8.00390625" style="167" customWidth="1"/>
    <col min="7" max="7" width="8.28125" style="167" customWidth="1"/>
    <col min="8" max="10" width="8.00390625" style="167" customWidth="1"/>
    <col min="11" max="11" width="7.8515625" style="167" customWidth="1"/>
    <col min="12" max="12" width="9.8515625" style="167" customWidth="1"/>
    <col min="13" max="13" width="10.28125" style="167" customWidth="1"/>
    <col min="14" max="15" width="9.7109375" style="167" customWidth="1"/>
    <col min="16" max="16" width="9.421875" style="167" customWidth="1"/>
    <col min="17" max="16384" width="11.421875" style="167" customWidth="1"/>
  </cols>
  <sheetData>
    <row r="1" ht="12.75">
      <c r="A1" s="166" t="s">
        <v>227</v>
      </c>
    </row>
    <row r="2" ht="12.75">
      <c r="A2" s="166"/>
    </row>
    <row r="3" ht="12.75">
      <c r="A3" s="166" t="s">
        <v>0</v>
      </c>
    </row>
    <row r="4" ht="12.75">
      <c r="A4" s="166" t="s">
        <v>250</v>
      </c>
    </row>
    <row r="5" ht="12.75">
      <c r="A5" s="166" t="s">
        <v>12</v>
      </c>
    </row>
    <row r="6" ht="13.5" thickBot="1"/>
    <row r="7" spans="1:16" s="166" customFormat="1" ht="12.75" customHeight="1" thickBot="1">
      <c r="A7" s="250"/>
      <c r="B7" s="26">
        <v>2003</v>
      </c>
      <c r="C7" s="26">
        <v>2004</v>
      </c>
      <c r="D7" s="26">
        <v>2005</v>
      </c>
      <c r="E7" s="26">
        <v>2006</v>
      </c>
      <c r="F7" s="26">
        <v>2007</v>
      </c>
      <c r="G7" s="26">
        <v>2008</v>
      </c>
      <c r="H7" s="26">
        <v>2009</v>
      </c>
      <c r="I7" s="26">
        <v>2010</v>
      </c>
      <c r="J7" s="26">
        <v>2011</v>
      </c>
      <c r="K7" s="15">
        <v>2012</v>
      </c>
      <c r="L7" s="15">
        <v>2013</v>
      </c>
      <c r="M7" s="281">
        <v>2014</v>
      </c>
      <c r="N7" s="271">
        <v>2015</v>
      </c>
      <c r="O7" s="271">
        <v>2016</v>
      </c>
      <c r="P7" s="173" t="s">
        <v>596</v>
      </c>
    </row>
    <row r="8" spans="1:16" s="166" customFormat="1" ht="18" customHeight="1" thickBot="1">
      <c r="A8" s="4" t="s">
        <v>3</v>
      </c>
      <c r="B8" s="143">
        <f aca="true" t="shared" si="0" ref="B8:N8">+B9+B12+B22</f>
        <v>6910.2</v>
      </c>
      <c r="C8" s="143">
        <f t="shared" si="0"/>
        <v>8176.400000000001</v>
      </c>
      <c r="D8" s="143">
        <f t="shared" si="0"/>
        <v>9145.7</v>
      </c>
      <c r="E8" s="143">
        <f t="shared" si="0"/>
        <v>11262.685697510577</v>
      </c>
      <c r="F8" s="143">
        <f t="shared" si="0"/>
        <v>13630.608327171069</v>
      </c>
      <c r="G8" s="143">
        <f t="shared" si="0"/>
        <v>22108.399999999998</v>
      </c>
      <c r="H8" s="143">
        <f t="shared" si="0"/>
        <v>18378.100000000002</v>
      </c>
      <c r="I8" s="143">
        <f t="shared" si="0"/>
        <v>23178</v>
      </c>
      <c r="J8" s="143">
        <f t="shared" si="0"/>
        <v>31189.899999999998</v>
      </c>
      <c r="K8" s="143">
        <f t="shared" si="0"/>
        <v>34569.9</v>
      </c>
      <c r="L8" s="213">
        <f t="shared" si="0"/>
        <v>37259.7</v>
      </c>
      <c r="M8" s="282">
        <f t="shared" si="0"/>
        <v>39031.899999999994</v>
      </c>
      <c r="N8" s="287">
        <f t="shared" si="0"/>
        <v>33585.7</v>
      </c>
      <c r="O8" s="287">
        <f>+O9+O12+O22</f>
        <v>30314.300000000003</v>
      </c>
      <c r="P8" s="287">
        <f>+P9+P12+P22</f>
        <v>27250.299999999996</v>
      </c>
    </row>
    <row r="9" spans="1:16" ht="12.75">
      <c r="A9" s="168" t="s">
        <v>194</v>
      </c>
      <c r="B9" s="177">
        <f aca="true" t="shared" si="1" ref="B9:N9">+B10+B11</f>
        <v>1663.6999999999998</v>
      </c>
      <c r="C9" s="177">
        <f t="shared" si="1"/>
        <v>2115.4</v>
      </c>
      <c r="D9" s="177">
        <f t="shared" si="1"/>
        <v>2211.6</v>
      </c>
      <c r="E9" s="177">
        <f t="shared" si="1"/>
        <v>3235.006612809865</v>
      </c>
      <c r="F9" s="177">
        <f t="shared" si="1"/>
        <v>3317.98301586</v>
      </c>
      <c r="G9" s="177">
        <f t="shared" si="1"/>
        <v>8675.3</v>
      </c>
      <c r="H9" s="177">
        <f t="shared" si="1"/>
        <v>5211.5</v>
      </c>
      <c r="I9" s="177">
        <f t="shared" si="1"/>
        <v>7845</v>
      </c>
      <c r="J9" s="177">
        <f t="shared" si="1"/>
        <v>12934.6</v>
      </c>
      <c r="K9" s="189">
        <f t="shared" si="1"/>
        <v>12219.7</v>
      </c>
      <c r="L9" s="214">
        <f t="shared" si="1"/>
        <v>11433.4</v>
      </c>
      <c r="M9" s="283">
        <f t="shared" si="1"/>
        <v>10905.8</v>
      </c>
      <c r="N9" s="189">
        <f t="shared" si="1"/>
        <v>6346.2</v>
      </c>
      <c r="O9" s="189">
        <f>+O10+O11</f>
        <v>5402</v>
      </c>
      <c r="P9" s="189">
        <f>+P10+P11</f>
        <v>4664.9</v>
      </c>
    </row>
    <row r="10" spans="1:16" ht="12.75">
      <c r="A10" s="168" t="s">
        <v>195</v>
      </c>
      <c r="B10" s="177">
        <v>1095.6</v>
      </c>
      <c r="C10" s="177">
        <v>1637.8</v>
      </c>
      <c r="D10" s="177">
        <v>2133.2</v>
      </c>
      <c r="E10" s="177">
        <v>3235.006612809865</v>
      </c>
      <c r="F10" s="177">
        <v>3317.98301586</v>
      </c>
      <c r="G10" s="177">
        <v>8675.3</v>
      </c>
      <c r="H10" s="177">
        <v>5211.5</v>
      </c>
      <c r="I10" s="177">
        <v>7845</v>
      </c>
      <c r="J10" s="180">
        <v>12934.6</v>
      </c>
      <c r="K10" s="189">
        <v>12219.7</v>
      </c>
      <c r="L10" s="247">
        <v>11433.4</v>
      </c>
      <c r="M10" s="283">
        <v>10905.8</v>
      </c>
      <c r="N10" s="189">
        <v>6346.2</v>
      </c>
      <c r="O10" s="189">
        <v>5402</v>
      </c>
      <c r="P10" s="189">
        <v>4664.9</v>
      </c>
    </row>
    <row r="11" spans="1:16" ht="12.75">
      <c r="A11" s="168" t="s">
        <v>196</v>
      </c>
      <c r="B11" s="177">
        <v>568.1</v>
      </c>
      <c r="C11" s="177">
        <v>477.6</v>
      </c>
      <c r="D11" s="177">
        <v>78.4</v>
      </c>
      <c r="E11" s="177">
        <v>0</v>
      </c>
      <c r="F11" s="177">
        <v>0</v>
      </c>
      <c r="G11" s="177">
        <v>0</v>
      </c>
      <c r="H11" s="177">
        <v>0</v>
      </c>
      <c r="I11" s="180">
        <v>0</v>
      </c>
      <c r="J11" s="180">
        <v>0</v>
      </c>
      <c r="K11" s="189">
        <v>0</v>
      </c>
      <c r="L11" s="247">
        <v>0</v>
      </c>
      <c r="M11" s="283">
        <v>0</v>
      </c>
      <c r="N11" s="189">
        <v>0</v>
      </c>
      <c r="O11" s="189">
        <v>0</v>
      </c>
      <c r="P11" s="189">
        <v>0</v>
      </c>
    </row>
    <row r="12" spans="1:16" ht="12.75">
      <c r="A12" s="168" t="s">
        <v>197</v>
      </c>
      <c r="B12" s="177">
        <f aca="true" t="shared" si="2" ref="B12:N12">+B13+B20+B21</f>
        <v>5155.8</v>
      </c>
      <c r="C12" s="177">
        <f t="shared" si="2"/>
        <v>5824.7</v>
      </c>
      <c r="D12" s="177">
        <f t="shared" si="2"/>
        <v>6870.5</v>
      </c>
      <c r="E12" s="177">
        <f t="shared" si="2"/>
        <v>8333.179335539993</v>
      </c>
      <c r="F12" s="177">
        <f t="shared" si="2"/>
        <v>9462.925311311068</v>
      </c>
      <c r="G12" s="177">
        <f t="shared" si="2"/>
        <v>12540.4</v>
      </c>
      <c r="H12" s="177">
        <f t="shared" si="2"/>
        <v>12372.400000000001</v>
      </c>
      <c r="I12" s="177">
        <f t="shared" si="2"/>
        <v>13986.7</v>
      </c>
      <c r="J12" s="177">
        <f t="shared" si="2"/>
        <v>16488.999999999996</v>
      </c>
      <c r="K12" s="177">
        <f t="shared" si="2"/>
        <v>19782.9</v>
      </c>
      <c r="L12" s="214">
        <f t="shared" si="2"/>
        <v>22630.3</v>
      </c>
      <c r="M12" s="283">
        <f t="shared" si="2"/>
        <v>23939.1</v>
      </c>
      <c r="N12" s="189">
        <f t="shared" si="2"/>
        <v>25941.899999999998</v>
      </c>
      <c r="O12" s="189">
        <f>+O13+O20+O21</f>
        <v>24294.4</v>
      </c>
      <c r="P12" s="189">
        <f>+P13+P20+P21</f>
        <v>21056.3</v>
      </c>
    </row>
    <row r="13" spans="1:16" ht="12.75">
      <c r="A13" s="168" t="s">
        <v>198</v>
      </c>
      <c r="B13" s="177">
        <f>+B14+B15+B16+B17+B18</f>
        <v>3111.5</v>
      </c>
      <c r="C13" s="177">
        <f>+C14+C15+C16+C17+C18</f>
        <v>3506.6</v>
      </c>
      <c r="D13" s="177">
        <f>+D14+D15+D16+D17+D18</f>
        <v>4220.9</v>
      </c>
      <c r="E13" s="177">
        <f>+E14+E15+E16+E17+E18+E19</f>
        <v>4952.679335539993</v>
      </c>
      <c r="F13" s="177">
        <f aca="true" t="shared" si="3" ref="F13:N13">+F14+F15+F16+F17+F18+F19</f>
        <v>5565.325311311067</v>
      </c>
      <c r="G13" s="177">
        <f t="shared" si="3"/>
        <v>6919.2</v>
      </c>
      <c r="H13" s="177">
        <f t="shared" si="3"/>
        <v>7553.1</v>
      </c>
      <c r="I13" s="177">
        <f t="shared" si="3"/>
        <v>8667.300000000001</v>
      </c>
      <c r="J13" s="177">
        <f t="shared" si="3"/>
        <v>9765.099999999999</v>
      </c>
      <c r="K13" s="177">
        <f t="shared" si="3"/>
        <v>12255.1</v>
      </c>
      <c r="L13" s="177">
        <f t="shared" si="3"/>
        <v>13667.500000000002</v>
      </c>
      <c r="M13" s="177">
        <f t="shared" si="3"/>
        <v>14459.9</v>
      </c>
      <c r="N13" s="185">
        <f t="shared" si="3"/>
        <v>15588.1</v>
      </c>
      <c r="O13" s="185">
        <f>+O14+O15+O16+O17+O18+O19</f>
        <v>14017.5</v>
      </c>
      <c r="P13" s="185">
        <f>+P14+P15+P16+P17+P18+P19</f>
        <v>11850.199999999999</v>
      </c>
    </row>
    <row r="14" spans="1:16" ht="12.75">
      <c r="A14" s="168" t="s">
        <v>199</v>
      </c>
      <c r="B14" s="177">
        <v>735.8</v>
      </c>
      <c r="C14" s="177">
        <v>880.2</v>
      </c>
      <c r="D14" s="177">
        <v>1185.6</v>
      </c>
      <c r="E14" s="177">
        <v>1452.8471816447388</v>
      </c>
      <c r="F14" s="177">
        <v>1688.7129516947455</v>
      </c>
      <c r="G14" s="177">
        <v>2369.2</v>
      </c>
      <c r="H14" s="177">
        <v>2517.5</v>
      </c>
      <c r="I14" s="177">
        <v>2353.1</v>
      </c>
      <c r="J14" s="180">
        <v>3030.2</v>
      </c>
      <c r="K14" s="189">
        <v>3312.9</v>
      </c>
      <c r="L14" s="247">
        <v>3847.4</v>
      </c>
      <c r="M14" s="283">
        <v>4160.7</v>
      </c>
      <c r="N14" s="189">
        <v>4734.2</v>
      </c>
      <c r="O14" s="189">
        <v>3639.7</v>
      </c>
      <c r="P14" s="347">
        <v>3275.6</v>
      </c>
    </row>
    <row r="15" spans="1:16" ht="12.75">
      <c r="A15" s="168" t="s">
        <v>200</v>
      </c>
      <c r="B15" s="177">
        <v>1737.1</v>
      </c>
      <c r="C15" s="177">
        <v>1886.8</v>
      </c>
      <c r="D15" s="177">
        <v>2166.9</v>
      </c>
      <c r="E15" s="177">
        <v>2444.8564499999998</v>
      </c>
      <c r="F15" s="177">
        <v>2752.6773825</v>
      </c>
      <c r="G15" s="177">
        <v>3116.4</v>
      </c>
      <c r="H15" s="177">
        <v>3288.2</v>
      </c>
      <c r="I15" s="177">
        <v>3759.5</v>
      </c>
      <c r="J15" s="180">
        <v>4200.4</v>
      </c>
      <c r="K15" s="189">
        <v>5415</v>
      </c>
      <c r="L15" s="247">
        <v>6056.1</v>
      </c>
      <c r="M15" s="283">
        <v>6375.6</v>
      </c>
      <c r="N15" s="189">
        <v>6352.3</v>
      </c>
      <c r="O15" s="189">
        <v>5399.7</v>
      </c>
      <c r="P15" s="189">
        <v>4946</v>
      </c>
    </row>
    <row r="16" spans="1:16" ht="12.75">
      <c r="A16" s="168" t="s">
        <v>201</v>
      </c>
      <c r="B16" s="177">
        <v>242.8</v>
      </c>
      <c r="C16" s="177">
        <v>270.1</v>
      </c>
      <c r="D16" s="177">
        <v>307.6</v>
      </c>
      <c r="E16" s="177">
        <v>344.9615</v>
      </c>
      <c r="F16" s="177">
        <v>349.40636666666666</v>
      </c>
      <c r="G16" s="177">
        <v>473.9</v>
      </c>
      <c r="H16" s="177">
        <v>448.1</v>
      </c>
      <c r="I16" s="177">
        <v>530.3</v>
      </c>
      <c r="J16" s="180">
        <v>617.9</v>
      </c>
      <c r="K16" s="189">
        <v>684.5</v>
      </c>
      <c r="L16" s="247">
        <v>743.6</v>
      </c>
      <c r="M16" s="283">
        <v>803.2</v>
      </c>
      <c r="N16" s="189">
        <v>839.6</v>
      </c>
      <c r="O16" s="189">
        <v>789.6</v>
      </c>
      <c r="P16" s="189">
        <v>762.4</v>
      </c>
    </row>
    <row r="17" spans="1:16" ht="12.75">
      <c r="A17" s="168" t="s">
        <v>202</v>
      </c>
      <c r="B17" s="177">
        <v>395.8</v>
      </c>
      <c r="C17" s="177">
        <v>469.5</v>
      </c>
      <c r="D17" s="177">
        <v>560.8</v>
      </c>
      <c r="E17" s="177">
        <v>637.9142038952542</v>
      </c>
      <c r="F17" s="177">
        <v>700.2286104496543</v>
      </c>
      <c r="G17" s="177">
        <v>816.4</v>
      </c>
      <c r="H17" s="177">
        <v>950.2</v>
      </c>
      <c r="I17" s="177">
        <v>1152.5</v>
      </c>
      <c r="J17" s="180">
        <v>1155.7</v>
      </c>
      <c r="K17" s="189">
        <v>1261.1</v>
      </c>
      <c r="L17" s="247">
        <v>1352.2</v>
      </c>
      <c r="M17" s="283">
        <v>1357.1</v>
      </c>
      <c r="N17" s="189">
        <v>2025.7</v>
      </c>
      <c r="O17" s="189">
        <v>1632.7</v>
      </c>
      <c r="P17" s="189">
        <v>1208.3</v>
      </c>
    </row>
    <row r="18" spans="1:16" ht="12.75">
      <c r="A18" s="168" t="s">
        <v>446</v>
      </c>
      <c r="B18" s="177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81">
        <v>365</v>
      </c>
      <c r="J18" s="180">
        <v>491</v>
      </c>
      <c r="K18" s="189">
        <v>1160</v>
      </c>
      <c r="L18" s="247">
        <v>1225</v>
      </c>
      <c r="M18" s="283">
        <v>1260</v>
      </c>
      <c r="N18" s="189">
        <v>1083</v>
      </c>
      <c r="O18" s="189">
        <v>965</v>
      </c>
      <c r="P18" s="189">
        <v>749</v>
      </c>
    </row>
    <row r="19" spans="1:16" ht="12.75">
      <c r="A19" s="168" t="s">
        <v>456</v>
      </c>
      <c r="B19" s="177"/>
      <c r="C19" s="177"/>
      <c r="D19" s="177"/>
      <c r="E19" s="177">
        <v>72.1</v>
      </c>
      <c r="F19" s="177">
        <v>74.3</v>
      </c>
      <c r="G19" s="177">
        <v>143.3</v>
      </c>
      <c r="H19" s="177">
        <v>349.1</v>
      </c>
      <c r="I19" s="181">
        <v>506.9</v>
      </c>
      <c r="J19" s="180">
        <v>269.9</v>
      </c>
      <c r="K19" s="189">
        <v>421.6</v>
      </c>
      <c r="L19" s="247">
        <v>443.2</v>
      </c>
      <c r="M19" s="283">
        <v>503.3</v>
      </c>
      <c r="N19" s="189">
        <v>553.3</v>
      </c>
      <c r="O19" s="347">
        <v>1590.8</v>
      </c>
      <c r="P19" s="347">
        <v>908.9</v>
      </c>
    </row>
    <row r="20" spans="1:16" ht="12.75">
      <c r="A20" s="168" t="s">
        <v>203</v>
      </c>
      <c r="B20" s="177">
        <v>899.5</v>
      </c>
      <c r="C20" s="177">
        <v>1023.6</v>
      </c>
      <c r="D20" s="177">
        <v>1109</v>
      </c>
      <c r="E20" s="177">
        <v>1556</v>
      </c>
      <c r="F20" s="177">
        <v>1791.8</v>
      </c>
      <c r="G20" s="177">
        <v>2096.8</v>
      </c>
      <c r="H20" s="177">
        <v>2061</v>
      </c>
      <c r="I20" s="177">
        <v>2540.4</v>
      </c>
      <c r="J20" s="180">
        <v>3970.8</v>
      </c>
      <c r="K20" s="189">
        <v>4755.9</v>
      </c>
      <c r="L20" s="247">
        <v>4546.5</v>
      </c>
      <c r="M20" s="283">
        <v>4718.1</v>
      </c>
      <c r="N20" s="347">
        <v>5055.5</v>
      </c>
      <c r="O20" s="347">
        <v>4741.4</v>
      </c>
      <c r="P20" s="347">
        <v>4590.6</v>
      </c>
    </row>
    <row r="21" spans="1:16" ht="12.75">
      <c r="A21" s="168" t="s">
        <v>441</v>
      </c>
      <c r="B21" s="177">
        <v>1144.8</v>
      </c>
      <c r="C21" s="177">
        <v>1294.5</v>
      </c>
      <c r="D21" s="177">
        <v>1540.6</v>
      </c>
      <c r="E21" s="177">
        <v>1824.5</v>
      </c>
      <c r="F21" s="177">
        <v>2105.8</v>
      </c>
      <c r="G21" s="177">
        <v>3524.4</v>
      </c>
      <c r="H21" s="177">
        <v>2758.3</v>
      </c>
      <c r="I21" s="177">
        <v>2779</v>
      </c>
      <c r="J21" s="180">
        <v>2753.1</v>
      </c>
      <c r="K21" s="189">
        <v>2771.9</v>
      </c>
      <c r="L21" s="247">
        <v>4416.3</v>
      </c>
      <c r="M21" s="283">
        <v>4761.1</v>
      </c>
      <c r="N21" s="189">
        <v>5298.3</v>
      </c>
      <c r="O21" s="189">
        <v>5535.5</v>
      </c>
      <c r="P21" s="347">
        <v>4615.5</v>
      </c>
    </row>
    <row r="22" spans="1:16" ht="12.75">
      <c r="A22" s="168" t="s">
        <v>205</v>
      </c>
      <c r="B22" s="177">
        <v>90.7</v>
      </c>
      <c r="C22" s="177">
        <v>236.3</v>
      </c>
      <c r="D22" s="177">
        <v>63.6</v>
      </c>
      <c r="E22" s="177">
        <v>-305.500250839282</v>
      </c>
      <c r="F22" s="177">
        <v>849.7</v>
      </c>
      <c r="G22" s="177">
        <v>892.7</v>
      </c>
      <c r="H22" s="177">
        <v>794.2</v>
      </c>
      <c r="I22" s="177">
        <v>1346.3</v>
      </c>
      <c r="J22" s="180">
        <v>1766.3</v>
      </c>
      <c r="K22" s="189">
        <v>2567.3</v>
      </c>
      <c r="L22" s="247">
        <v>3196</v>
      </c>
      <c r="M22" s="283">
        <v>4187</v>
      </c>
      <c r="N22" s="189">
        <v>1297.6</v>
      </c>
      <c r="O22" s="189">
        <v>617.9</v>
      </c>
      <c r="P22" s="189">
        <v>1529.1</v>
      </c>
    </row>
    <row r="23" spans="1:17" s="166" customFormat="1" ht="13.5" thickBot="1">
      <c r="A23" s="152" t="s">
        <v>4</v>
      </c>
      <c r="B23" s="30">
        <f aca="true" t="shared" si="4" ref="B23:J23">+B24+B32</f>
        <v>6586.6</v>
      </c>
      <c r="C23" s="30">
        <f t="shared" si="4"/>
        <v>7493.2</v>
      </c>
      <c r="D23" s="30">
        <f t="shared" si="4"/>
        <v>8879.6</v>
      </c>
      <c r="E23" s="30">
        <f t="shared" si="4"/>
        <v>9927.6070657062</v>
      </c>
      <c r="F23" s="30">
        <f t="shared" si="4"/>
        <v>12306.646866349829</v>
      </c>
      <c r="G23" s="30">
        <f t="shared" si="4"/>
        <v>21761.100000000002</v>
      </c>
      <c r="H23" s="30">
        <f t="shared" si="4"/>
        <v>20610.3</v>
      </c>
      <c r="I23" s="30">
        <f t="shared" si="4"/>
        <v>24122.6</v>
      </c>
      <c r="J23" s="30">
        <f t="shared" si="4"/>
        <v>31290.200000000004</v>
      </c>
      <c r="K23" s="30">
        <f aca="true" t="shared" si="5" ref="K23:P23">+K24+K32</f>
        <v>35393.700000000004</v>
      </c>
      <c r="L23" s="215">
        <f t="shared" si="5"/>
        <v>41607.2</v>
      </c>
      <c r="M23" s="285">
        <f t="shared" si="5"/>
        <v>44346.3</v>
      </c>
      <c r="N23" s="288">
        <f t="shared" si="5"/>
        <v>38676.5</v>
      </c>
      <c r="O23" s="288">
        <f t="shared" si="5"/>
        <v>37627.700000000004</v>
      </c>
      <c r="P23" s="288">
        <f t="shared" si="5"/>
        <v>29727</v>
      </c>
      <c r="Q23" s="436"/>
    </row>
    <row r="24" spans="1:16" ht="12.75">
      <c r="A24" s="168" t="s">
        <v>206</v>
      </c>
      <c r="B24" s="177">
        <f>+B25+B28+B29+B31</f>
        <v>5126.2</v>
      </c>
      <c r="C24" s="177">
        <f>+C25+C28+C29+C31</f>
        <v>5885.4</v>
      </c>
      <c r="D24" s="177">
        <f>+D25+D28+D29+D31</f>
        <v>7049</v>
      </c>
      <c r="E24" s="177">
        <f>+E25+E28+E29+E30+E31</f>
        <v>7984.156340302366</v>
      </c>
      <c r="F24" s="177">
        <f aca="true" t="shared" si="6" ref="F24:N24">+F25+F28+F29+F30+F31</f>
        <v>8962.24686634983</v>
      </c>
      <c r="G24" s="177">
        <f t="shared" si="6"/>
        <v>14760.300000000001</v>
      </c>
      <c r="H24" s="177">
        <f t="shared" si="6"/>
        <v>13930.199999999999</v>
      </c>
      <c r="I24" s="177">
        <f t="shared" si="6"/>
        <v>16905.1</v>
      </c>
      <c r="J24" s="177">
        <f t="shared" si="6"/>
        <v>21942.600000000002</v>
      </c>
      <c r="K24" s="177">
        <f t="shared" si="6"/>
        <v>24431.200000000004</v>
      </c>
      <c r="L24" s="177">
        <f t="shared" si="6"/>
        <v>26976.6</v>
      </c>
      <c r="M24" s="177">
        <f t="shared" si="6"/>
        <v>28991.9</v>
      </c>
      <c r="N24" s="185">
        <f t="shared" si="6"/>
        <v>27481.800000000003</v>
      </c>
      <c r="O24" s="185">
        <f>+O25+O28+O29+O30+O31</f>
        <v>26603.800000000003</v>
      </c>
      <c r="P24" s="185">
        <f>+P25+P28+P29+P30+P31</f>
        <v>22791.3</v>
      </c>
    </row>
    <row r="25" spans="1:16" ht="12.75">
      <c r="A25" s="168" t="s">
        <v>207</v>
      </c>
      <c r="B25" s="177">
        <v>819.6</v>
      </c>
      <c r="C25" s="177">
        <v>796.6</v>
      </c>
      <c r="D25" s="177">
        <v>806.7</v>
      </c>
      <c r="E25" s="177">
        <v>896.1254542657985</v>
      </c>
      <c r="F25" s="177">
        <v>861.2236230375566</v>
      </c>
      <c r="G25" s="177">
        <f aca="true" t="shared" si="7" ref="G25:N25">+G26+G27</f>
        <v>704.6</v>
      </c>
      <c r="H25" s="177">
        <f t="shared" si="7"/>
        <v>349</v>
      </c>
      <c r="I25" s="177">
        <f t="shared" si="7"/>
        <v>412.59999999999997</v>
      </c>
      <c r="J25" s="177">
        <f t="shared" si="7"/>
        <v>502.1</v>
      </c>
      <c r="K25" s="177">
        <f t="shared" si="7"/>
        <v>652.1</v>
      </c>
      <c r="L25" s="214">
        <f t="shared" si="7"/>
        <v>970.6</v>
      </c>
      <c r="M25" s="283">
        <f t="shared" si="7"/>
        <v>1023.6</v>
      </c>
      <c r="N25" s="189">
        <f t="shared" si="7"/>
        <v>1367.6000000000001</v>
      </c>
      <c r="O25" s="189">
        <f>+O26+O27</f>
        <v>1560.7</v>
      </c>
      <c r="P25" s="189">
        <f>+P26+P27</f>
        <v>1738.1000000000001</v>
      </c>
    </row>
    <row r="26" spans="1:16" ht="12.75">
      <c r="A26" s="168" t="s">
        <v>208</v>
      </c>
      <c r="B26" s="177">
        <v>634.1</v>
      </c>
      <c r="C26" s="177">
        <v>622.641</v>
      </c>
      <c r="D26" s="177">
        <v>661.6539999999999</v>
      </c>
      <c r="E26" s="177">
        <v>752.278</v>
      </c>
      <c r="F26" s="177">
        <v>764.764</v>
      </c>
      <c r="G26" s="177">
        <v>660.1</v>
      </c>
      <c r="H26" s="177">
        <v>322.7</v>
      </c>
      <c r="I26" s="177">
        <v>377.2</v>
      </c>
      <c r="J26" s="180">
        <v>451.6</v>
      </c>
      <c r="K26" s="189">
        <v>533.4</v>
      </c>
      <c r="L26" s="247">
        <v>713.7</v>
      </c>
      <c r="M26" s="283">
        <v>828.5</v>
      </c>
      <c r="N26" s="189">
        <v>1143.4</v>
      </c>
      <c r="O26" s="189">
        <v>1334.8</v>
      </c>
      <c r="P26" s="189">
        <v>1437.9</v>
      </c>
    </row>
    <row r="27" spans="1:16" ht="12.75">
      <c r="A27" s="168" t="s">
        <v>209</v>
      </c>
      <c r="B27" s="177">
        <v>185.46042733098395</v>
      </c>
      <c r="C27" s="177">
        <v>173.95061266260598</v>
      </c>
      <c r="D27" s="177">
        <v>145.03777362240467</v>
      </c>
      <c r="E27" s="177">
        <v>143.9</v>
      </c>
      <c r="F27" s="177">
        <v>96.45962303755667</v>
      </c>
      <c r="G27" s="177">
        <v>44.5</v>
      </c>
      <c r="H27" s="177">
        <v>26.3</v>
      </c>
      <c r="I27" s="177">
        <v>35.4</v>
      </c>
      <c r="J27" s="180">
        <v>50.5</v>
      </c>
      <c r="K27" s="189">
        <v>118.7</v>
      </c>
      <c r="L27" s="247">
        <v>256.9</v>
      </c>
      <c r="M27" s="283">
        <v>195.1</v>
      </c>
      <c r="N27" s="189">
        <v>224.2</v>
      </c>
      <c r="O27" s="189">
        <v>225.9</v>
      </c>
      <c r="P27" s="189">
        <v>300.2</v>
      </c>
    </row>
    <row r="28" spans="1:16" ht="12.75">
      <c r="A28" s="168" t="s">
        <v>210</v>
      </c>
      <c r="B28" s="177">
        <v>2289</v>
      </c>
      <c r="C28" s="177">
        <v>2586</v>
      </c>
      <c r="D28" s="177">
        <v>2906.8</v>
      </c>
      <c r="E28" s="177">
        <v>3161.5528302066664</v>
      </c>
      <c r="F28" s="177">
        <v>3692.623243312273</v>
      </c>
      <c r="G28" s="177">
        <v>4869.7</v>
      </c>
      <c r="H28" s="177">
        <v>5929.2</v>
      </c>
      <c r="I28" s="177">
        <v>6785.9</v>
      </c>
      <c r="J28" s="180">
        <v>7264.6</v>
      </c>
      <c r="K28" s="189">
        <v>8345.5</v>
      </c>
      <c r="L28" s="247">
        <v>8896.4</v>
      </c>
      <c r="M28" s="283">
        <v>9478.3</v>
      </c>
      <c r="N28" s="189">
        <v>9903.7</v>
      </c>
      <c r="O28" s="189">
        <v>10013.8</v>
      </c>
      <c r="P28" s="189">
        <v>8200</v>
      </c>
    </row>
    <row r="29" spans="1:16" ht="12.75">
      <c r="A29" s="168" t="s">
        <v>211</v>
      </c>
      <c r="B29" s="177">
        <v>948.3</v>
      </c>
      <c r="C29" s="177">
        <v>1033.3</v>
      </c>
      <c r="D29" s="177">
        <v>1137.7</v>
      </c>
      <c r="E29" s="177">
        <v>1506.7780558299</v>
      </c>
      <c r="F29" s="177">
        <v>1576.2</v>
      </c>
      <c r="G29" s="177">
        <v>2086.9</v>
      </c>
      <c r="H29" s="177">
        <v>1924.2</v>
      </c>
      <c r="I29" s="177">
        <v>2090.2</v>
      </c>
      <c r="J29" s="180">
        <v>2543.2</v>
      </c>
      <c r="K29" s="189">
        <v>3472.8</v>
      </c>
      <c r="L29" s="247">
        <v>4435.1</v>
      </c>
      <c r="M29" s="283">
        <v>5327.7</v>
      </c>
      <c r="N29" s="189">
        <v>5111.9</v>
      </c>
      <c r="O29" s="189">
        <v>4683.9</v>
      </c>
      <c r="P29" s="189">
        <v>4094.5</v>
      </c>
    </row>
    <row r="30" spans="1:16" ht="12.75">
      <c r="A30" s="168" t="s">
        <v>457</v>
      </c>
      <c r="B30" s="177"/>
      <c r="C30" s="177"/>
      <c r="D30" s="177"/>
      <c r="E30" s="177">
        <v>1225.9</v>
      </c>
      <c r="F30" s="177">
        <v>1275.6</v>
      </c>
      <c r="G30" s="177">
        <v>1563.1</v>
      </c>
      <c r="H30" s="177">
        <v>1874.8</v>
      </c>
      <c r="I30" s="177">
        <v>2245.3</v>
      </c>
      <c r="J30" s="180">
        <v>3204.6</v>
      </c>
      <c r="K30" s="189">
        <v>3334.7</v>
      </c>
      <c r="L30" s="247">
        <v>3409.9</v>
      </c>
      <c r="M30" s="283">
        <v>3665.2</v>
      </c>
      <c r="N30" s="189">
        <v>4214.5</v>
      </c>
      <c r="O30" s="189">
        <v>4654.5</v>
      </c>
      <c r="P30" s="189">
        <v>4010.5</v>
      </c>
    </row>
    <row r="31" spans="1:16" ht="12.75">
      <c r="A31" s="168" t="s">
        <v>204</v>
      </c>
      <c r="B31" s="177">
        <v>1069.3</v>
      </c>
      <c r="C31" s="177">
        <v>1469.5</v>
      </c>
      <c r="D31" s="177">
        <v>2197.8</v>
      </c>
      <c r="E31" s="177">
        <v>1193.8</v>
      </c>
      <c r="F31" s="177">
        <v>1556.6</v>
      </c>
      <c r="G31" s="177">
        <v>5536</v>
      </c>
      <c r="H31" s="177">
        <v>3853</v>
      </c>
      <c r="I31" s="177">
        <v>5371.1</v>
      </c>
      <c r="J31" s="180">
        <v>8428.1</v>
      </c>
      <c r="K31" s="189">
        <v>8626.1</v>
      </c>
      <c r="L31" s="247">
        <v>9264.6</v>
      </c>
      <c r="M31" s="283">
        <v>9497.1</v>
      </c>
      <c r="N31" s="189">
        <v>6884.1</v>
      </c>
      <c r="O31" s="189">
        <v>5690.9</v>
      </c>
      <c r="P31" s="189">
        <v>4748.2</v>
      </c>
    </row>
    <row r="32" spans="1:16" ht="12.75">
      <c r="A32" s="168" t="s">
        <v>212</v>
      </c>
      <c r="B32" s="177">
        <v>1460.4</v>
      </c>
      <c r="C32" s="177">
        <v>1607.8</v>
      </c>
      <c r="D32" s="177">
        <v>1830.6</v>
      </c>
      <c r="E32" s="177">
        <v>1943.4507254038338</v>
      </c>
      <c r="F32" s="177">
        <v>3344.4</v>
      </c>
      <c r="G32" s="177">
        <v>7000.8</v>
      </c>
      <c r="H32" s="177">
        <v>6680.1</v>
      </c>
      <c r="I32" s="177">
        <v>7217.5</v>
      </c>
      <c r="J32" s="180">
        <v>9347.6</v>
      </c>
      <c r="K32" s="189">
        <v>10962.5</v>
      </c>
      <c r="L32" s="247">
        <v>14630.6</v>
      </c>
      <c r="M32" s="286">
        <v>15354.4</v>
      </c>
      <c r="N32" s="189">
        <v>11194.7</v>
      </c>
      <c r="O32" s="189">
        <v>11023.9</v>
      </c>
      <c r="P32" s="189">
        <v>6935.7</v>
      </c>
    </row>
    <row r="33" spans="1:16" s="166" customFormat="1" ht="12.75">
      <c r="A33" s="153" t="s">
        <v>5</v>
      </c>
      <c r="B33" s="113">
        <v>-130.4</v>
      </c>
      <c r="C33" s="113"/>
      <c r="D33" s="113"/>
      <c r="E33" s="113">
        <v>-28.305599</v>
      </c>
      <c r="F33" s="113">
        <v>-73.40097197</v>
      </c>
      <c r="G33" s="113">
        <v>0</v>
      </c>
      <c r="H33" s="113"/>
      <c r="I33" s="113"/>
      <c r="J33" s="183"/>
      <c r="K33" s="29"/>
      <c r="L33" s="248"/>
      <c r="M33" s="284"/>
      <c r="N33" s="29"/>
      <c r="O33" s="29"/>
      <c r="P33" s="29"/>
    </row>
    <row r="34" spans="1:16" s="166" customFormat="1" ht="12.75">
      <c r="A34" s="153" t="s">
        <v>6</v>
      </c>
      <c r="B34" s="113">
        <f aca="true" t="shared" si="8" ref="B34:J34">+B8-B23</f>
        <v>323.59999999999945</v>
      </c>
      <c r="C34" s="113">
        <f t="shared" si="8"/>
        <v>683.2000000000007</v>
      </c>
      <c r="D34" s="113">
        <f t="shared" si="8"/>
        <v>266.10000000000036</v>
      </c>
      <c r="E34" s="113">
        <f t="shared" si="8"/>
        <v>1335.0786318043774</v>
      </c>
      <c r="F34" s="113">
        <f t="shared" si="8"/>
        <v>1323.9614608212396</v>
      </c>
      <c r="G34" s="113">
        <f t="shared" si="8"/>
        <v>347.29999999999563</v>
      </c>
      <c r="H34" s="113">
        <f t="shared" si="8"/>
        <v>-2232.199999999997</v>
      </c>
      <c r="I34" s="113">
        <f t="shared" si="8"/>
        <v>-944.5999999999985</v>
      </c>
      <c r="J34" s="113">
        <f t="shared" si="8"/>
        <v>-100.30000000000655</v>
      </c>
      <c r="K34" s="113">
        <f aca="true" t="shared" si="9" ref="K34:P34">+K8-K23</f>
        <v>-823.8000000000029</v>
      </c>
      <c r="L34" s="249">
        <f t="shared" si="9"/>
        <v>-4347.5</v>
      </c>
      <c r="M34" s="284">
        <f t="shared" si="9"/>
        <v>-5314.400000000009</v>
      </c>
      <c r="N34" s="29">
        <f t="shared" si="9"/>
        <v>-5090.800000000003</v>
      </c>
      <c r="O34" s="29">
        <f t="shared" si="9"/>
        <v>-7313.4000000000015</v>
      </c>
      <c r="P34" s="29">
        <f t="shared" si="9"/>
        <v>-2476.7000000000044</v>
      </c>
    </row>
    <row r="35" spans="1:16" s="166" customFormat="1" ht="12.75">
      <c r="A35" s="153" t="s">
        <v>7</v>
      </c>
      <c r="B35" s="113">
        <f aca="true" t="shared" si="10" ref="B35:J35">+B34+B25</f>
        <v>1143.1999999999994</v>
      </c>
      <c r="C35" s="113">
        <f t="shared" si="10"/>
        <v>1479.8000000000006</v>
      </c>
      <c r="D35" s="113">
        <f t="shared" si="10"/>
        <v>1072.8000000000004</v>
      </c>
      <c r="E35" s="113">
        <f t="shared" si="10"/>
        <v>2231.204086070176</v>
      </c>
      <c r="F35" s="113">
        <f t="shared" si="10"/>
        <v>2185.185083858796</v>
      </c>
      <c r="G35" s="113">
        <f t="shared" si="10"/>
        <v>1051.8999999999955</v>
      </c>
      <c r="H35" s="113">
        <f t="shared" si="10"/>
        <v>-1883.199999999997</v>
      </c>
      <c r="I35" s="113">
        <f t="shared" si="10"/>
        <v>-531.9999999999986</v>
      </c>
      <c r="J35" s="113">
        <f t="shared" si="10"/>
        <v>401.7999999999935</v>
      </c>
      <c r="K35" s="113">
        <f aca="true" t="shared" si="11" ref="K35:P35">+K34+K25</f>
        <v>-171.7000000000029</v>
      </c>
      <c r="L35" s="249">
        <f t="shared" si="11"/>
        <v>-3376.9</v>
      </c>
      <c r="M35" s="284">
        <f t="shared" si="11"/>
        <v>-4290.800000000008</v>
      </c>
      <c r="N35" s="29">
        <f t="shared" si="11"/>
        <v>-3723.2000000000025</v>
      </c>
      <c r="O35" s="29">
        <f t="shared" si="11"/>
        <v>-5752.700000000002</v>
      </c>
      <c r="P35" s="29">
        <f t="shared" si="11"/>
        <v>-738.6000000000042</v>
      </c>
    </row>
    <row r="36" spans="1:16" s="166" customFormat="1" ht="13.5" thickBot="1">
      <c r="A36" s="152" t="s">
        <v>8</v>
      </c>
      <c r="B36" s="127">
        <v>32432.9</v>
      </c>
      <c r="C36" s="127">
        <v>36591.6</v>
      </c>
      <c r="D36" s="127">
        <v>41507</v>
      </c>
      <c r="E36" s="127">
        <v>46802</v>
      </c>
      <c r="F36" s="127">
        <v>51007.8</v>
      </c>
      <c r="G36" s="127">
        <v>61762.6</v>
      </c>
      <c r="H36" s="127">
        <v>62519.7</v>
      </c>
      <c r="I36" s="127">
        <v>69555.4</v>
      </c>
      <c r="J36" s="127">
        <v>79276.7</v>
      </c>
      <c r="K36" s="127">
        <v>87924.5</v>
      </c>
      <c r="L36" s="127">
        <v>95129.7</v>
      </c>
      <c r="M36" s="361">
        <v>101726.3</v>
      </c>
      <c r="N36" s="150">
        <v>99290.4</v>
      </c>
      <c r="O36" s="150">
        <v>98614</v>
      </c>
      <c r="P36" s="150">
        <v>100472.2</v>
      </c>
    </row>
    <row r="38" ht="12.75">
      <c r="A38" s="167" t="s">
        <v>431</v>
      </c>
    </row>
    <row r="39" ht="12.75">
      <c r="A39" s="167" t="s">
        <v>447</v>
      </c>
    </row>
    <row r="40" ht="12.75">
      <c r="A40" s="167" t="s">
        <v>442</v>
      </c>
    </row>
    <row r="41" spans="1:17" ht="12.75">
      <c r="A41" s="167" t="s">
        <v>443</v>
      </c>
      <c r="Q41" s="166"/>
    </row>
    <row r="42" ht="12.75">
      <c r="A42" s="167" t="s">
        <v>432</v>
      </c>
    </row>
    <row r="43" ht="12.75">
      <c r="A43" s="166" t="s">
        <v>228</v>
      </c>
    </row>
    <row r="44" ht="12.75">
      <c r="A44" s="166" t="s">
        <v>9</v>
      </c>
    </row>
    <row r="45" ht="12.75">
      <c r="A45" s="350" t="s">
        <v>478</v>
      </c>
    </row>
    <row r="46" ht="12.75">
      <c r="A46" s="350" t="s">
        <v>474</v>
      </c>
    </row>
  </sheetData>
  <sheetProtection/>
  <printOptions/>
  <pageMargins left="0.7480314960629921" right="0.7086614173228347" top="0.7086614173228347" bottom="0.5511811023622047" header="0.35433070866141736" footer="0.31496062992125984"/>
  <pageSetup fitToHeight="1" fitToWidth="1" horizontalDpi="600" verticalDpi="6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63"/>
  <sheetViews>
    <sheetView zoomScalePageLayoutView="0" workbookViewId="0" topLeftCell="A5">
      <selection activeCell="F20" sqref="F20"/>
    </sheetView>
  </sheetViews>
  <sheetFormatPr defaultColWidth="11.421875" defaultRowHeight="12.75"/>
  <cols>
    <col min="1" max="1" width="11.421875" style="4" customWidth="1"/>
    <col min="2" max="2" width="12.28125" style="0" customWidth="1"/>
    <col min="3" max="3" width="9.421875" style="0" customWidth="1"/>
    <col min="4" max="4" width="10.8515625" style="0" customWidth="1"/>
    <col min="5" max="5" width="12.8515625" style="0" customWidth="1"/>
    <col min="6" max="6" width="11.421875" style="0" customWidth="1"/>
    <col min="7" max="7" width="10.00390625" style="0" customWidth="1"/>
  </cols>
  <sheetData>
    <row r="1" spans="1:7" ht="12.75">
      <c r="A1" s="401" t="s">
        <v>122</v>
      </c>
      <c r="B1" s="401"/>
      <c r="C1" s="401"/>
      <c r="D1" s="401"/>
      <c r="E1" s="401"/>
      <c r="F1" s="401"/>
      <c r="G1" s="401"/>
    </row>
    <row r="2" spans="1:7" ht="12.75">
      <c r="A2" s="401" t="s">
        <v>123</v>
      </c>
      <c r="B2" s="401"/>
      <c r="C2" s="401"/>
      <c r="D2" s="401"/>
      <c r="E2" s="401"/>
      <c r="F2" s="401"/>
      <c r="G2" s="401"/>
    </row>
    <row r="3" spans="1:7" ht="12.75">
      <c r="A3" s="401"/>
      <c r="B3" s="401"/>
      <c r="C3" s="401"/>
      <c r="D3" s="401"/>
      <c r="E3" s="401"/>
      <c r="F3" s="401"/>
      <c r="G3" s="401"/>
    </row>
    <row r="4" spans="1:7" ht="13.5" thickBot="1">
      <c r="A4" s="401"/>
      <c r="B4" s="401"/>
      <c r="C4" s="401"/>
      <c r="D4" s="401"/>
      <c r="E4" s="401"/>
      <c r="F4" s="401"/>
      <c r="G4" s="401"/>
    </row>
    <row r="5" spans="1:7" ht="12.75">
      <c r="A5" s="639" t="s">
        <v>80</v>
      </c>
      <c r="B5" s="637" t="s">
        <v>124</v>
      </c>
      <c r="C5" s="637" t="s">
        <v>373</v>
      </c>
      <c r="D5" s="637" t="s">
        <v>374</v>
      </c>
      <c r="E5" s="637" t="s">
        <v>375</v>
      </c>
      <c r="F5" s="637" t="s">
        <v>125</v>
      </c>
      <c r="G5" s="637" t="s">
        <v>126</v>
      </c>
    </row>
    <row r="6" spans="1:7" ht="12.75">
      <c r="A6" s="640"/>
      <c r="B6" s="638"/>
      <c r="C6" s="638"/>
      <c r="D6" s="638"/>
      <c r="E6" s="638"/>
      <c r="F6" s="638"/>
      <c r="G6" s="638"/>
    </row>
    <row r="7" spans="1:7" ht="13.5" thickBot="1">
      <c r="A7" s="640"/>
      <c r="B7" s="402" t="s">
        <v>127</v>
      </c>
      <c r="C7" s="402" t="s">
        <v>128</v>
      </c>
      <c r="D7" s="402" t="s">
        <v>129</v>
      </c>
      <c r="E7" s="402" t="s">
        <v>130</v>
      </c>
      <c r="F7" s="402" t="s">
        <v>129</v>
      </c>
      <c r="G7" s="646"/>
    </row>
    <row r="8" spans="1:7" ht="13.5" thickBot="1">
      <c r="A8" s="641"/>
      <c r="B8" s="402" t="s">
        <v>131</v>
      </c>
      <c r="C8" s="402" t="s">
        <v>132</v>
      </c>
      <c r="D8" s="402" t="s">
        <v>133</v>
      </c>
      <c r="E8" s="402" t="s">
        <v>134</v>
      </c>
      <c r="F8" s="402" t="s">
        <v>135</v>
      </c>
      <c r="G8" s="402" t="s">
        <v>136</v>
      </c>
    </row>
    <row r="9" spans="1:7" ht="13.5" thickBot="1">
      <c r="A9" s="645" t="s">
        <v>137</v>
      </c>
      <c r="B9" s="645"/>
      <c r="C9" s="645"/>
      <c r="D9" s="645"/>
      <c r="E9" s="645"/>
      <c r="F9" s="645"/>
      <c r="G9" s="645"/>
    </row>
    <row r="10" spans="1:7" ht="12.75">
      <c r="A10" s="508">
        <v>2007</v>
      </c>
      <c r="B10" s="404">
        <v>29329</v>
      </c>
      <c r="C10" s="404">
        <v>83</v>
      </c>
      <c r="D10" s="404">
        <v>2435.9</v>
      </c>
      <c r="E10" s="404">
        <v>34.4</v>
      </c>
      <c r="F10" s="404">
        <v>1008.5</v>
      </c>
      <c r="G10" s="404">
        <v>-1426.4</v>
      </c>
    </row>
    <row r="11" spans="1:7" ht="12.75">
      <c r="A11" s="403">
        <v>2008</v>
      </c>
      <c r="B11" s="405">
        <v>27859.1</v>
      </c>
      <c r="C11" s="405">
        <v>103.3</v>
      </c>
      <c r="D11" s="405">
        <v>2877.9</v>
      </c>
      <c r="E11" s="405">
        <v>35.4</v>
      </c>
      <c r="F11" s="405">
        <v>986.8</v>
      </c>
      <c r="G11" s="405">
        <v>-1891.1</v>
      </c>
    </row>
    <row r="12" spans="1:7" ht="12.75">
      <c r="A12" s="403">
        <v>2009</v>
      </c>
      <c r="B12" s="405">
        <v>32179.3</v>
      </c>
      <c r="C12" s="405">
        <v>69.6</v>
      </c>
      <c r="D12" s="405">
        <v>2239</v>
      </c>
      <c r="E12" s="405">
        <v>35.9</v>
      </c>
      <c r="F12" s="405">
        <v>1153.9</v>
      </c>
      <c r="G12" s="405">
        <v>-1085.1</v>
      </c>
    </row>
    <row r="13" spans="1:7" ht="12.75">
      <c r="A13" s="403">
        <v>2010</v>
      </c>
      <c r="B13" s="405">
        <f aca="true" t="shared" si="0" ref="B13:B21">+B26+B39+B52</f>
        <v>41003.9</v>
      </c>
      <c r="C13" s="405">
        <v>87.1</v>
      </c>
      <c r="D13" s="405">
        <f aca="true" t="shared" si="1" ref="D13:D21">+D26+D39+D52</f>
        <v>3585.9</v>
      </c>
      <c r="E13" s="405">
        <v>38.3</v>
      </c>
      <c r="F13" s="405">
        <f aca="true" t="shared" si="2" ref="F13:G18">+F26+F39+F52</f>
        <v>1568.9</v>
      </c>
      <c r="G13" s="405">
        <f t="shared" si="2"/>
        <v>-2017.0000000000002</v>
      </c>
    </row>
    <row r="14" spans="1:7" ht="12.75">
      <c r="A14" s="403">
        <v>2011</v>
      </c>
      <c r="B14" s="405">
        <f t="shared" si="0"/>
        <v>37435</v>
      </c>
      <c r="C14" s="405">
        <v>117.8</v>
      </c>
      <c r="D14" s="405">
        <f t="shared" si="1"/>
        <v>4407.9</v>
      </c>
      <c r="E14" s="405">
        <v>38.9</v>
      </c>
      <c r="F14" s="405">
        <f t="shared" si="2"/>
        <v>1458</v>
      </c>
      <c r="G14" s="405">
        <f t="shared" si="2"/>
        <v>-2949.8999999999996</v>
      </c>
    </row>
    <row r="15" spans="1:7" ht="12.75">
      <c r="A15" s="403">
        <v>2012</v>
      </c>
      <c r="B15" s="405">
        <f t="shared" si="0"/>
        <v>40266.4</v>
      </c>
      <c r="C15" s="406">
        <v>124.4</v>
      </c>
      <c r="D15" s="405">
        <f t="shared" si="1"/>
        <v>5009.5</v>
      </c>
      <c r="E15" s="406">
        <v>39.8</v>
      </c>
      <c r="F15" s="405">
        <f t="shared" si="2"/>
        <v>1603.8</v>
      </c>
      <c r="G15" s="405">
        <f t="shared" si="2"/>
        <v>-3405.7</v>
      </c>
    </row>
    <row r="16" spans="1:7" ht="12.75">
      <c r="A16" s="403">
        <v>2013</v>
      </c>
      <c r="B16" s="405">
        <f t="shared" si="0"/>
        <v>46412.399999999994</v>
      </c>
      <c r="C16" s="406">
        <v>118.9</v>
      </c>
      <c r="D16" s="405">
        <f t="shared" si="1"/>
        <v>5510.9</v>
      </c>
      <c r="E16" s="406">
        <v>39.7</v>
      </c>
      <c r="F16" s="405">
        <f t="shared" si="2"/>
        <v>1844.4</v>
      </c>
      <c r="G16" s="405">
        <f t="shared" si="2"/>
        <v>-3666.4999999999995</v>
      </c>
    </row>
    <row r="17" spans="1:7" ht="12.75">
      <c r="A17" s="403">
        <v>2014</v>
      </c>
      <c r="B17" s="405">
        <f t="shared" si="0"/>
        <v>55823.59999999999</v>
      </c>
      <c r="C17" s="406">
        <v>109.53</v>
      </c>
      <c r="D17" s="405">
        <f t="shared" si="1"/>
        <v>6114.5</v>
      </c>
      <c r="E17" s="406">
        <v>39.5</v>
      </c>
      <c r="F17" s="405">
        <f t="shared" si="2"/>
        <v>2207.2999999999997</v>
      </c>
      <c r="G17" s="405">
        <f t="shared" si="2"/>
        <v>-3907.2</v>
      </c>
    </row>
    <row r="18" spans="1:7" ht="12.75">
      <c r="A18" s="403">
        <v>2015</v>
      </c>
      <c r="B18" s="405">
        <f t="shared" si="0"/>
        <v>53920.100000000006</v>
      </c>
      <c r="C18" s="406">
        <v>70.3</v>
      </c>
      <c r="D18" s="405">
        <f t="shared" si="1"/>
        <v>3787.8</v>
      </c>
      <c r="E18" s="406">
        <v>38.5</v>
      </c>
      <c r="F18" s="405">
        <f t="shared" si="2"/>
        <v>2074.7</v>
      </c>
      <c r="G18" s="405">
        <f t="shared" si="2"/>
        <v>-1713.1</v>
      </c>
    </row>
    <row r="19" spans="1:7" ht="12.75">
      <c r="A19" s="403">
        <v>2016</v>
      </c>
      <c r="B19" s="405">
        <f t="shared" si="0"/>
        <v>43832.100000000006</v>
      </c>
      <c r="C19" s="406">
        <v>53.2</v>
      </c>
      <c r="D19" s="405">
        <f t="shared" si="1"/>
        <v>2331.8999999999996</v>
      </c>
      <c r="E19" s="406">
        <v>38.9</v>
      </c>
      <c r="F19" s="405">
        <f aca="true" t="shared" si="3" ref="F19:G21">+F32+F45+F58</f>
        <v>1704.2999999999997</v>
      </c>
      <c r="G19" s="405">
        <f t="shared" si="3"/>
        <v>-627.6</v>
      </c>
    </row>
    <row r="20" spans="1:7" ht="12.75">
      <c r="A20" s="570" t="s">
        <v>600</v>
      </c>
      <c r="B20" s="407">
        <f t="shared" si="0"/>
        <v>39472</v>
      </c>
      <c r="C20" s="408">
        <v>52.5</v>
      </c>
      <c r="D20" s="407">
        <f t="shared" si="1"/>
        <v>2072.1</v>
      </c>
      <c r="E20" s="408">
        <v>38.9</v>
      </c>
      <c r="F20" s="407">
        <f t="shared" si="3"/>
        <v>1536.5</v>
      </c>
      <c r="G20" s="407">
        <f t="shared" si="3"/>
        <v>-535.6000000000001</v>
      </c>
    </row>
    <row r="21" spans="1:7" ht="13.5" thickBot="1">
      <c r="A21" s="571" t="s">
        <v>601</v>
      </c>
      <c r="B21" s="407">
        <f t="shared" si="0"/>
        <v>40950.299999999996</v>
      </c>
      <c r="C21" s="408">
        <v>64</v>
      </c>
      <c r="D21" s="407">
        <f t="shared" si="1"/>
        <v>2622.4</v>
      </c>
      <c r="E21" s="408">
        <v>39.5</v>
      </c>
      <c r="F21" s="407">
        <f t="shared" si="3"/>
        <v>1616.6000000000001</v>
      </c>
      <c r="G21" s="407">
        <f t="shared" si="3"/>
        <v>-1005.7999999999998</v>
      </c>
    </row>
    <row r="22" spans="1:7" ht="13.5" thickBot="1">
      <c r="A22" s="642" t="s">
        <v>317</v>
      </c>
      <c r="B22" s="643"/>
      <c r="C22" s="643"/>
      <c r="D22" s="643"/>
      <c r="E22" s="643"/>
      <c r="F22" s="643"/>
      <c r="G22" s="644"/>
    </row>
    <row r="23" spans="1:7" ht="12.75">
      <c r="A23" s="508">
        <v>2007</v>
      </c>
      <c r="B23" s="509">
        <v>7784.7</v>
      </c>
      <c r="C23" s="404">
        <v>92.2</v>
      </c>
      <c r="D23" s="404">
        <v>717.7</v>
      </c>
      <c r="E23" s="404">
        <v>55.1</v>
      </c>
      <c r="F23" s="404">
        <v>429.2</v>
      </c>
      <c r="G23" s="404">
        <v>-288.4</v>
      </c>
    </row>
    <row r="24" spans="1:7" ht="12.75">
      <c r="A24" s="403">
        <v>2008</v>
      </c>
      <c r="B24" s="510">
        <v>7413.1</v>
      </c>
      <c r="C24" s="405">
        <v>108.8</v>
      </c>
      <c r="D24" s="405">
        <v>806.4</v>
      </c>
      <c r="E24" s="405">
        <v>55.2</v>
      </c>
      <c r="F24" s="405">
        <v>408.9</v>
      </c>
      <c r="G24" s="405">
        <v>-397.5</v>
      </c>
    </row>
    <row r="25" spans="1:7" ht="12.75">
      <c r="A25" s="403">
        <v>2009</v>
      </c>
      <c r="B25" s="510">
        <v>9377</v>
      </c>
      <c r="C25" s="405">
        <v>80.4</v>
      </c>
      <c r="D25" s="405">
        <v>753.5</v>
      </c>
      <c r="E25" s="405">
        <v>55.1</v>
      </c>
      <c r="F25" s="405">
        <v>516.7</v>
      </c>
      <c r="G25" s="405">
        <v>-236.79999999999995</v>
      </c>
    </row>
    <row r="26" spans="1:7" ht="12.75">
      <c r="A26" s="403">
        <v>2010</v>
      </c>
      <c r="B26" s="510">
        <v>12143.7</v>
      </c>
      <c r="C26" s="405">
        <v>98.3</v>
      </c>
      <c r="D26" s="405">
        <v>1193.9</v>
      </c>
      <c r="E26" s="405">
        <v>55.2</v>
      </c>
      <c r="F26" s="405">
        <v>669.7</v>
      </c>
      <c r="G26" s="405">
        <f aca="true" t="shared" si="4" ref="G26:G31">+F26-D26</f>
        <v>-524.2</v>
      </c>
    </row>
    <row r="27" spans="1:7" ht="12.75">
      <c r="A27" s="403">
        <v>2011</v>
      </c>
      <c r="B27" s="510">
        <v>12610.9</v>
      </c>
      <c r="C27" s="405">
        <v>131.9</v>
      </c>
      <c r="D27" s="405">
        <v>1663.1</v>
      </c>
      <c r="E27" s="405">
        <v>54.5</v>
      </c>
      <c r="F27" s="405">
        <v>686.8</v>
      </c>
      <c r="G27" s="405">
        <f t="shared" si="4"/>
        <v>-976.3</v>
      </c>
    </row>
    <row r="28" spans="1:7" ht="12.75">
      <c r="A28" s="403">
        <v>2012</v>
      </c>
      <c r="B28" s="510">
        <v>14231.8</v>
      </c>
      <c r="C28" s="405">
        <v>143.9</v>
      </c>
      <c r="D28" s="405">
        <v>2048.2</v>
      </c>
      <c r="E28" s="405">
        <v>53.8</v>
      </c>
      <c r="F28" s="405">
        <v>766</v>
      </c>
      <c r="G28" s="405">
        <f t="shared" si="4"/>
        <v>-1282.1999999999998</v>
      </c>
    </row>
    <row r="29" spans="1:7" ht="12.75">
      <c r="A29" s="403">
        <v>2013</v>
      </c>
      <c r="B29" s="510">
        <v>16006.1</v>
      </c>
      <c r="C29" s="405">
        <v>131.7</v>
      </c>
      <c r="D29" s="405">
        <v>2107.7</v>
      </c>
      <c r="E29" s="405">
        <v>52.9</v>
      </c>
      <c r="F29" s="405">
        <v>846</v>
      </c>
      <c r="G29" s="405">
        <f t="shared" si="4"/>
        <v>-1261.6999999999998</v>
      </c>
    </row>
    <row r="30" spans="1:7" ht="12.75">
      <c r="A30" s="403">
        <v>2014</v>
      </c>
      <c r="B30" s="510">
        <v>20121.3</v>
      </c>
      <c r="C30" s="405">
        <v>120.6</v>
      </c>
      <c r="D30" s="405">
        <v>2426</v>
      </c>
      <c r="E30" s="405">
        <v>51.9</v>
      </c>
      <c r="F30" s="405">
        <v>1044.6</v>
      </c>
      <c r="G30" s="405">
        <f t="shared" si="4"/>
        <v>-1381.4</v>
      </c>
    </row>
    <row r="31" spans="1:7" ht="12.75">
      <c r="A31" s="403">
        <v>2015</v>
      </c>
      <c r="B31" s="511">
        <v>19420.9</v>
      </c>
      <c r="C31" s="409">
        <v>82.5</v>
      </c>
      <c r="D31" s="409">
        <v>1601.8</v>
      </c>
      <c r="E31" s="409">
        <v>51.6</v>
      </c>
      <c r="F31" s="409">
        <v>1002.7</v>
      </c>
      <c r="G31" s="409">
        <f t="shared" si="4"/>
        <v>-599.0999999999999</v>
      </c>
    </row>
    <row r="32" spans="1:7" ht="12.75">
      <c r="A32" s="403">
        <v>2016</v>
      </c>
      <c r="B32" s="511">
        <v>15943.8</v>
      </c>
      <c r="C32" s="409">
        <v>60.9</v>
      </c>
      <c r="D32" s="409">
        <v>970.4</v>
      </c>
      <c r="E32" s="409">
        <v>51.6</v>
      </c>
      <c r="F32" s="409">
        <v>822.9</v>
      </c>
      <c r="G32" s="409">
        <f>+F32-D32</f>
        <v>-147.5</v>
      </c>
    </row>
    <row r="33" spans="1:7" ht="12.75">
      <c r="A33" s="570" t="s">
        <v>600</v>
      </c>
      <c r="B33" s="512">
        <v>14724.1</v>
      </c>
      <c r="C33" s="410">
        <v>60.3</v>
      </c>
      <c r="D33" s="410">
        <v>888.2</v>
      </c>
      <c r="E33" s="410">
        <v>51.6</v>
      </c>
      <c r="F33" s="407">
        <v>759.8</v>
      </c>
      <c r="G33" s="410">
        <f>+F33-D33</f>
        <v>-128.4000000000001</v>
      </c>
    </row>
    <row r="34" spans="1:7" ht="13.5" thickBot="1">
      <c r="A34" s="571" t="s">
        <v>601</v>
      </c>
      <c r="B34" s="513">
        <v>15064.9</v>
      </c>
      <c r="C34" s="411">
        <v>72.1</v>
      </c>
      <c r="D34" s="411">
        <v>1086.3</v>
      </c>
      <c r="E34" s="411">
        <v>52.2</v>
      </c>
      <c r="F34" s="411">
        <v>787.2</v>
      </c>
      <c r="G34" s="411">
        <f>+F34-D34</f>
        <v>-299.0999999999999</v>
      </c>
    </row>
    <row r="35" spans="1:7" ht="13.5" thickBot="1">
      <c r="A35" s="642" t="s">
        <v>138</v>
      </c>
      <c r="B35" s="643"/>
      <c r="C35" s="643"/>
      <c r="D35" s="643"/>
      <c r="E35" s="643"/>
      <c r="F35" s="643"/>
      <c r="G35" s="644"/>
    </row>
    <row r="36" spans="1:7" ht="12.75">
      <c r="A36" s="508">
        <v>2007</v>
      </c>
      <c r="B36" s="509">
        <v>11844.5</v>
      </c>
      <c r="C36" s="404">
        <v>91.4</v>
      </c>
      <c r="D36" s="404">
        <v>1082.7</v>
      </c>
      <c r="E36" s="404">
        <v>40.1</v>
      </c>
      <c r="F36" s="404">
        <v>475.4</v>
      </c>
      <c r="G36" s="404">
        <v>-607.3</v>
      </c>
    </row>
    <row r="37" spans="1:7" ht="12.75">
      <c r="A37" s="403">
        <v>2008</v>
      </c>
      <c r="B37" s="510">
        <v>11159.6</v>
      </c>
      <c r="C37" s="405">
        <v>126</v>
      </c>
      <c r="D37" s="405">
        <v>1405.6</v>
      </c>
      <c r="E37" s="405">
        <v>41.9</v>
      </c>
      <c r="F37" s="405">
        <v>468</v>
      </c>
      <c r="G37" s="405">
        <v>-937.5999999999999</v>
      </c>
    </row>
    <row r="38" spans="1:7" ht="12.75">
      <c r="A38" s="403">
        <v>2009</v>
      </c>
      <c r="B38" s="510">
        <v>13674.8</v>
      </c>
      <c r="C38" s="405">
        <v>78.6</v>
      </c>
      <c r="D38" s="405">
        <v>1074.2</v>
      </c>
      <c r="E38" s="405">
        <v>39.1</v>
      </c>
      <c r="F38" s="405">
        <v>535.1</v>
      </c>
      <c r="G38" s="405">
        <v>-539.1</v>
      </c>
    </row>
    <row r="39" spans="1:7" ht="12.75">
      <c r="A39" s="403">
        <v>2010</v>
      </c>
      <c r="B39" s="510">
        <v>19453.3</v>
      </c>
      <c r="C39" s="405">
        <v>96.4</v>
      </c>
      <c r="D39" s="405">
        <v>1875.4</v>
      </c>
      <c r="E39" s="405">
        <v>40.2</v>
      </c>
      <c r="F39" s="405">
        <v>781.6</v>
      </c>
      <c r="G39" s="405">
        <f aca="true" t="shared" si="5" ref="G39:G44">+F39-D39</f>
        <v>-1093.8000000000002</v>
      </c>
    </row>
    <row r="40" spans="1:7" ht="12.75">
      <c r="A40" s="403">
        <v>2011</v>
      </c>
      <c r="B40" s="510">
        <v>15089.3</v>
      </c>
      <c r="C40" s="405">
        <v>130.8</v>
      </c>
      <c r="D40" s="405">
        <v>1974</v>
      </c>
      <c r="E40" s="405">
        <v>42.2</v>
      </c>
      <c r="F40" s="405">
        <v>636.6</v>
      </c>
      <c r="G40" s="405">
        <f t="shared" si="5"/>
        <v>-1337.4</v>
      </c>
    </row>
    <row r="41" spans="1:7" ht="12.75">
      <c r="A41" s="403">
        <v>2012</v>
      </c>
      <c r="B41" s="510">
        <v>17022.9</v>
      </c>
      <c r="C41" s="405">
        <v>136.2</v>
      </c>
      <c r="D41" s="405">
        <v>2317.5</v>
      </c>
      <c r="E41" s="405">
        <v>42.2</v>
      </c>
      <c r="F41" s="405">
        <v>717.2</v>
      </c>
      <c r="G41" s="405">
        <f t="shared" si="5"/>
        <v>-1600.3</v>
      </c>
    </row>
    <row r="42" spans="1:7" ht="12.75">
      <c r="A42" s="403">
        <v>2013</v>
      </c>
      <c r="B42" s="510">
        <v>20841</v>
      </c>
      <c r="C42" s="405">
        <v>131.7</v>
      </c>
      <c r="D42" s="405">
        <v>2745.7</v>
      </c>
      <c r="E42" s="405">
        <v>41.4</v>
      </c>
      <c r="F42" s="405">
        <v>863.4</v>
      </c>
      <c r="G42" s="405">
        <f t="shared" si="5"/>
        <v>-1882.2999999999997</v>
      </c>
    </row>
    <row r="43" spans="1:7" ht="12.75">
      <c r="A43" s="403">
        <v>2014</v>
      </c>
      <c r="B43" s="510">
        <v>24970.1</v>
      </c>
      <c r="C43" s="405">
        <v>119.8</v>
      </c>
      <c r="D43" s="405">
        <v>2990.7</v>
      </c>
      <c r="E43" s="405">
        <v>40.2</v>
      </c>
      <c r="F43" s="405">
        <v>1005</v>
      </c>
      <c r="G43" s="405">
        <f t="shared" si="5"/>
        <v>-1985.6999999999998</v>
      </c>
    </row>
    <row r="44" spans="1:7" ht="12.75">
      <c r="A44" s="403">
        <v>2015</v>
      </c>
      <c r="B44" s="511">
        <v>23684.5</v>
      </c>
      <c r="C44" s="409">
        <v>75.7</v>
      </c>
      <c r="D44" s="409">
        <v>1792.2</v>
      </c>
      <c r="E44" s="409">
        <v>39.2</v>
      </c>
      <c r="F44" s="409">
        <v>927.3</v>
      </c>
      <c r="G44" s="409">
        <f t="shared" si="5"/>
        <v>-864.9000000000001</v>
      </c>
    </row>
    <row r="45" spans="1:7" ht="12.75">
      <c r="A45" s="403">
        <v>2016</v>
      </c>
      <c r="B45" s="511">
        <v>18053</v>
      </c>
      <c r="C45" s="409">
        <v>58</v>
      </c>
      <c r="D45" s="409">
        <v>1047.8</v>
      </c>
      <c r="E45" s="409">
        <v>41.7</v>
      </c>
      <c r="F45" s="409">
        <v>753.8</v>
      </c>
      <c r="G45" s="409">
        <f>+F45-D45</f>
        <v>-294</v>
      </c>
    </row>
    <row r="46" spans="1:7" ht="12.75">
      <c r="A46" s="570" t="s">
        <v>600</v>
      </c>
      <c r="B46" s="512">
        <v>15954.2</v>
      </c>
      <c r="C46" s="410">
        <v>58.6</v>
      </c>
      <c r="D46" s="410">
        <v>906.4</v>
      </c>
      <c r="E46" s="410">
        <v>41.5</v>
      </c>
      <c r="F46" s="410">
        <v>663</v>
      </c>
      <c r="G46" s="410">
        <f>+F46-D46</f>
        <v>-243.39999999999998</v>
      </c>
    </row>
    <row r="47" spans="1:7" ht="13.5" thickBot="1">
      <c r="A47" s="571" t="s">
        <v>601</v>
      </c>
      <c r="B47" s="513">
        <v>16300.3</v>
      </c>
      <c r="C47" s="411">
        <v>68.1</v>
      </c>
      <c r="D47" s="411">
        <v>1110.8</v>
      </c>
      <c r="E47" s="411">
        <v>42.7</v>
      </c>
      <c r="F47" s="411">
        <v>696.5</v>
      </c>
      <c r="G47" s="411">
        <f>+F47-D47</f>
        <v>-414.29999999999995</v>
      </c>
    </row>
    <row r="48" spans="1:7" ht="13.5" thickBot="1">
      <c r="A48" s="642" t="s">
        <v>139</v>
      </c>
      <c r="B48" s="643"/>
      <c r="C48" s="643"/>
      <c r="D48" s="643"/>
      <c r="E48" s="643"/>
      <c r="F48" s="643"/>
      <c r="G48" s="644"/>
    </row>
    <row r="49" spans="1:7" ht="12.75">
      <c r="A49" s="508">
        <v>2007</v>
      </c>
      <c r="B49" s="556">
        <v>9700</v>
      </c>
      <c r="C49" s="553">
        <v>65.4</v>
      </c>
      <c r="D49" s="553">
        <v>634.5</v>
      </c>
      <c r="E49" s="553">
        <v>10.7</v>
      </c>
      <c r="F49" s="554">
        <v>103.9</v>
      </c>
      <c r="G49" s="553">
        <v>-530.6</v>
      </c>
    </row>
    <row r="50" spans="1:7" ht="12.75">
      <c r="A50" s="403">
        <v>2008</v>
      </c>
      <c r="B50" s="406">
        <v>9286.4</v>
      </c>
      <c r="C50" s="405">
        <v>71.7</v>
      </c>
      <c r="D50" s="405">
        <v>665.9</v>
      </c>
      <c r="E50" s="405">
        <v>11.8</v>
      </c>
      <c r="F50" s="551">
        <v>109.9</v>
      </c>
      <c r="G50" s="405">
        <v>-556</v>
      </c>
    </row>
    <row r="51" spans="1:7" ht="12.75">
      <c r="A51" s="403">
        <v>2009</v>
      </c>
      <c r="B51" s="406">
        <v>9127.5</v>
      </c>
      <c r="C51" s="405">
        <v>45.1</v>
      </c>
      <c r="D51" s="405">
        <v>411.3</v>
      </c>
      <c r="E51" s="405">
        <v>11.2</v>
      </c>
      <c r="F51" s="551">
        <v>102.1</v>
      </c>
      <c r="G51" s="405">
        <v>-309.20000000000005</v>
      </c>
    </row>
    <row r="52" spans="1:7" ht="12.75">
      <c r="A52" s="403">
        <v>2010</v>
      </c>
      <c r="B52" s="406">
        <v>9406.9</v>
      </c>
      <c r="C52" s="405">
        <v>54.9</v>
      </c>
      <c r="D52" s="405">
        <v>516.6</v>
      </c>
      <c r="E52" s="405">
        <v>12.5</v>
      </c>
      <c r="F52" s="551">
        <v>117.6</v>
      </c>
      <c r="G52" s="405">
        <f aca="true" t="shared" si="6" ref="G52:G57">+F52-D52</f>
        <v>-399</v>
      </c>
    </row>
    <row r="53" spans="1:7" ht="12.75">
      <c r="A53" s="403">
        <v>2011</v>
      </c>
      <c r="B53" s="406">
        <v>9734.8</v>
      </c>
      <c r="C53" s="405">
        <v>79.2</v>
      </c>
      <c r="D53" s="405">
        <v>770.8</v>
      </c>
      <c r="E53" s="405">
        <v>13.8</v>
      </c>
      <c r="F53" s="551">
        <v>134.6</v>
      </c>
      <c r="G53" s="405">
        <f t="shared" si="6"/>
        <v>-636.1999999999999</v>
      </c>
    </row>
    <row r="54" spans="1:7" ht="12.75">
      <c r="A54" s="403">
        <v>2012</v>
      </c>
      <c r="B54" s="406">
        <v>9011.7</v>
      </c>
      <c r="C54" s="405">
        <v>71.4</v>
      </c>
      <c r="D54" s="405">
        <v>643.8</v>
      </c>
      <c r="E54" s="405">
        <v>13.4</v>
      </c>
      <c r="F54" s="551">
        <v>120.6</v>
      </c>
      <c r="G54" s="405">
        <f t="shared" si="6"/>
        <v>-523.1999999999999</v>
      </c>
    </row>
    <row r="55" spans="1:7" ht="12.75">
      <c r="A55" s="403">
        <v>2013</v>
      </c>
      <c r="B55" s="406">
        <v>9565.3</v>
      </c>
      <c r="C55" s="405">
        <v>68.7</v>
      </c>
      <c r="D55" s="405">
        <v>657.5</v>
      </c>
      <c r="E55" s="405">
        <v>14.1</v>
      </c>
      <c r="F55" s="551">
        <v>135</v>
      </c>
      <c r="G55" s="405">
        <f t="shared" si="6"/>
        <v>-522.5</v>
      </c>
    </row>
    <row r="56" spans="1:7" ht="12.75">
      <c r="A56" s="403">
        <v>2014</v>
      </c>
      <c r="B56" s="406">
        <v>10732.2</v>
      </c>
      <c r="C56" s="405">
        <v>65.02</v>
      </c>
      <c r="D56" s="405">
        <v>697.8</v>
      </c>
      <c r="E56" s="405">
        <v>14.7</v>
      </c>
      <c r="F56" s="551">
        <v>157.7</v>
      </c>
      <c r="G56" s="405">
        <f t="shared" si="6"/>
        <v>-540.0999999999999</v>
      </c>
    </row>
    <row r="57" spans="1:7" ht="12.75">
      <c r="A57" s="403">
        <v>2015</v>
      </c>
      <c r="B57" s="406">
        <v>10814.7</v>
      </c>
      <c r="C57" s="405">
        <v>36.4</v>
      </c>
      <c r="D57" s="405">
        <v>393.8</v>
      </c>
      <c r="E57" s="405">
        <v>13.4</v>
      </c>
      <c r="F57" s="551">
        <v>144.7</v>
      </c>
      <c r="G57" s="405">
        <f t="shared" si="6"/>
        <v>-249.10000000000002</v>
      </c>
    </row>
    <row r="58" spans="1:7" ht="12.75">
      <c r="A58" s="403">
        <v>2016</v>
      </c>
      <c r="B58" s="406">
        <v>9835.3</v>
      </c>
      <c r="C58" s="405">
        <v>31.9</v>
      </c>
      <c r="D58" s="405">
        <v>313.7</v>
      </c>
      <c r="E58" s="405">
        <v>12.9</v>
      </c>
      <c r="F58" s="551">
        <v>127.6</v>
      </c>
      <c r="G58" s="405">
        <f>+F58-D58</f>
        <v>-186.1</v>
      </c>
    </row>
    <row r="59" spans="1:7" ht="12.75">
      <c r="A59" s="570" t="s">
        <v>600</v>
      </c>
      <c r="B59" s="408">
        <v>8793.7</v>
      </c>
      <c r="C59" s="407">
        <v>31.6</v>
      </c>
      <c r="D59" s="407">
        <v>277.5</v>
      </c>
      <c r="E59" s="407">
        <v>12.9</v>
      </c>
      <c r="F59" s="555">
        <v>113.7</v>
      </c>
      <c r="G59" s="407">
        <f>+F59-D59</f>
        <v>-163.8</v>
      </c>
    </row>
    <row r="60" spans="1:7" ht="13.5" thickBot="1">
      <c r="A60" s="571" t="s">
        <v>601</v>
      </c>
      <c r="B60" s="557">
        <v>9585.1</v>
      </c>
      <c r="C60" s="411">
        <v>44.4</v>
      </c>
      <c r="D60" s="411">
        <v>425.3</v>
      </c>
      <c r="E60" s="411">
        <v>13.9</v>
      </c>
      <c r="F60" s="552">
        <v>132.9</v>
      </c>
      <c r="G60" s="411">
        <f>+F60-D60</f>
        <v>-292.4</v>
      </c>
    </row>
    <row r="61" spans="1:6" ht="12.75">
      <c r="A61" s="401" t="s">
        <v>232</v>
      </c>
      <c r="B61" s="401"/>
      <c r="C61" s="401"/>
      <c r="D61" s="401"/>
      <c r="E61" s="401"/>
      <c r="F61" s="401"/>
    </row>
    <row r="62" spans="1:6" ht="12.75">
      <c r="A62" s="401" t="s">
        <v>9</v>
      </c>
      <c r="B62" s="401"/>
      <c r="C62" s="401"/>
      <c r="D62" s="401"/>
      <c r="E62" s="401"/>
      <c r="F62" s="401"/>
    </row>
    <row r="63" ht="12.75">
      <c r="F63" s="12"/>
    </row>
  </sheetData>
  <sheetProtection/>
  <mergeCells count="11">
    <mergeCell ref="C5:C6"/>
    <mergeCell ref="D5:D6"/>
    <mergeCell ref="E5:E6"/>
    <mergeCell ref="F5:F6"/>
    <mergeCell ref="A5:A8"/>
    <mergeCell ref="A48:G48"/>
    <mergeCell ref="A35:G35"/>
    <mergeCell ref="A22:G22"/>
    <mergeCell ref="A9:G9"/>
    <mergeCell ref="G5:G7"/>
    <mergeCell ref="B5:B6"/>
  </mergeCells>
  <printOptions/>
  <pageMargins left="0.9055118110236221" right="0.31496062992125984" top="0.5905511811023623" bottom="0.7480314960629921" header="0.31496062992125984" footer="0.31496062992125984"/>
  <pageSetup fitToHeight="1" fitToWidth="1" horizontalDpi="600" verticalDpi="600" orientation="portrait" paperSize="9" scale="9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77"/>
  <sheetViews>
    <sheetView zoomScalePageLayoutView="0" workbookViewId="0" topLeftCell="A1">
      <selection activeCell="J68" sqref="J68"/>
    </sheetView>
  </sheetViews>
  <sheetFormatPr defaultColWidth="11.421875" defaultRowHeight="12.75"/>
  <cols>
    <col min="1" max="1" width="16.421875" style="4" customWidth="1"/>
    <col min="2" max="2" width="17.421875" style="0" customWidth="1"/>
    <col min="3" max="3" width="10.00390625" style="0" bestFit="1" customWidth="1"/>
    <col min="4" max="4" width="12.421875" style="0" customWidth="1"/>
  </cols>
  <sheetData>
    <row r="1" spans="1:6" ht="12.75">
      <c r="A1" s="412" t="s">
        <v>140</v>
      </c>
      <c r="B1" s="412"/>
      <c r="C1" s="412"/>
      <c r="D1" s="412"/>
      <c r="E1" s="62"/>
      <c r="F1" s="62"/>
    </row>
    <row r="2" spans="1:6" ht="12.75">
      <c r="A2" s="412" t="s">
        <v>225</v>
      </c>
      <c r="B2" s="412"/>
      <c r="C2" s="412"/>
      <c r="D2" s="412"/>
      <c r="E2" s="62"/>
      <c r="F2" s="62"/>
    </row>
    <row r="3" spans="1:6" ht="12.75">
      <c r="A3" s="412" t="s">
        <v>107</v>
      </c>
      <c r="B3" s="412"/>
      <c r="C3" s="412"/>
      <c r="D3" s="412"/>
      <c r="E3" s="62"/>
      <c r="F3" s="62"/>
    </row>
    <row r="4" spans="1:6" ht="12.75">
      <c r="A4" s="412"/>
      <c r="B4" s="412"/>
      <c r="C4" s="412"/>
      <c r="D4" s="412"/>
      <c r="E4" s="62"/>
      <c r="F4" s="62"/>
    </row>
    <row r="5" spans="1:6" ht="13.5" thickBot="1">
      <c r="A5" s="412"/>
      <c r="B5" s="412"/>
      <c r="C5" s="412"/>
      <c r="D5" s="412"/>
      <c r="E5" s="62"/>
      <c r="F5" s="62"/>
    </row>
    <row r="6" spans="1:6" ht="12.75">
      <c r="A6" s="650" t="s">
        <v>141</v>
      </c>
      <c r="B6" s="650" t="s">
        <v>62</v>
      </c>
      <c r="C6" s="413" t="s">
        <v>142</v>
      </c>
      <c r="D6" s="652" t="s">
        <v>20</v>
      </c>
      <c r="E6" s="348"/>
      <c r="F6" s="649"/>
    </row>
    <row r="7" spans="1:6" ht="13.5" thickBot="1">
      <c r="A7" s="651"/>
      <c r="B7" s="651"/>
      <c r="C7" s="414" t="s">
        <v>143</v>
      </c>
      <c r="D7" s="653"/>
      <c r="E7" s="348"/>
      <c r="F7" s="649"/>
    </row>
    <row r="8" spans="1:6" ht="12.75">
      <c r="A8" s="415">
        <v>2006</v>
      </c>
      <c r="B8" s="416">
        <v>248</v>
      </c>
      <c r="C8" s="416">
        <v>288</v>
      </c>
      <c r="D8" s="416">
        <v>536</v>
      </c>
      <c r="E8" s="63"/>
      <c r="F8" s="63"/>
    </row>
    <row r="9" spans="1:6" ht="12.75">
      <c r="A9" s="417">
        <v>2007</v>
      </c>
      <c r="B9" s="418">
        <v>258</v>
      </c>
      <c r="C9" s="418">
        <v>253</v>
      </c>
      <c r="D9" s="418">
        <v>511</v>
      </c>
      <c r="E9" s="63"/>
      <c r="F9" s="63"/>
    </row>
    <row r="10" spans="1:6" ht="12.75">
      <c r="A10" s="417">
        <v>2008</v>
      </c>
      <c r="B10" s="419">
        <v>267.3</v>
      </c>
      <c r="C10" s="419">
        <v>238.7</v>
      </c>
      <c r="D10" s="419">
        <v>506</v>
      </c>
      <c r="E10" s="63"/>
      <c r="F10" s="63"/>
    </row>
    <row r="11" spans="1:6" ht="12.75">
      <c r="A11" s="417">
        <v>2009</v>
      </c>
      <c r="B11" s="419">
        <v>281.5</v>
      </c>
      <c r="C11" s="419">
        <v>204.5</v>
      </c>
      <c r="D11" s="419">
        <v>486</v>
      </c>
      <c r="E11" s="63"/>
      <c r="F11" s="63"/>
    </row>
    <row r="12" spans="1:6" ht="12.75">
      <c r="A12" s="417">
        <v>2010</v>
      </c>
      <c r="B12" s="419">
        <v>301.2</v>
      </c>
      <c r="C12" s="419">
        <v>184.8</v>
      </c>
      <c r="D12" s="419">
        <f>+C12+B12</f>
        <v>486</v>
      </c>
      <c r="E12" s="63"/>
      <c r="F12" s="63"/>
    </row>
    <row r="13" spans="1:6" ht="12.75">
      <c r="A13" s="417">
        <v>2011</v>
      </c>
      <c r="B13" s="419">
        <v>358</v>
      </c>
      <c r="C13" s="419">
        <v>142</v>
      </c>
      <c r="D13" s="419">
        <f>+C13+B13</f>
        <v>500</v>
      </c>
      <c r="E13" s="63"/>
      <c r="F13" s="63"/>
    </row>
    <row r="14" spans="1:6" ht="12.75">
      <c r="A14" s="417">
        <v>2012</v>
      </c>
      <c r="B14" s="419">
        <v>366</v>
      </c>
      <c r="C14" s="419">
        <v>138</v>
      </c>
      <c r="D14" s="419">
        <f>+C14+B14</f>
        <v>504</v>
      </c>
      <c r="E14" s="63"/>
      <c r="F14" s="63"/>
    </row>
    <row r="15" spans="1:6" ht="12.75">
      <c r="A15" s="417">
        <v>2013</v>
      </c>
      <c r="B15" s="419">
        <v>397</v>
      </c>
      <c r="C15" s="419">
        <v>129</v>
      </c>
      <c r="D15" s="420">
        <f>+B15+C15</f>
        <v>526</v>
      </c>
      <c r="E15" s="70"/>
      <c r="F15" s="70"/>
    </row>
    <row r="16" spans="1:6" ht="12.75">
      <c r="A16" s="417">
        <v>2014</v>
      </c>
      <c r="B16" s="582">
        <v>433</v>
      </c>
      <c r="C16" s="420">
        <v>123</v>
      </c>
      <c r="D16" s="420">
        <f>+B16+C16</f>
        <v>556</v>
      </c>
      <c r="E16" s="70"/>
      <c r="F16" s="70"/>
    </row>
    <row r="17" spans="1:6" ht="12.75">
      <c r="A17" s="417">
        <v>2015</v>
      </c>
      <c r="B17" s="582">
        <v>423</v>
      </c>
      <c r="C17" s="420">
        <v>120</v>
      </c>
      <c r="D17" s="420">
        <f>+B17+C17</f>
        <v>543</v>
      </c>
      <c r="E17" s="70"/>
      <c r="F17" s="70"/>
    </row>
    <row r="18" spans="1:6" ht="12.75">
      <c r="A18" s="417">
        <v>2016</v>
      </c>
      <c r="B18" s="582">
        <v>432</v>
      </c>
      <c r="C18" s="420">
        <v>116</v>
      </c>
      <c r="D18" s="420">
        <f aca="true" t="shared" si="0" ref="D18:D26">+C18+B18</f>
        <v>548</v>
      </c>
      <c r="E18" s="70"/>
      <c r="F18" s="70"/>
    </row>
    <row r="19" spans="1:7" ht="12.75">
      <c r="A19" s="466">
        <v>42826</v>
      </c>
      <c r="B19" s="582">
        <v>416.7</v>
      </c>
      <c r="C19" s="420">
        <v>111.5</v>
      </c>
      <c r="D19" s="420">
        <f t="shared" si="0"/>
        <v>528.2</v>
      </c>
      <c r="E19" s="64"/>
      <c r="F19" s="64"/>
      <c r="G19" s="12"/>
    </row>
    <row r="20" spans="1:6" ht="12.75">
      <c r="A20" s="466">
        <v>42856</v>
      </c>
      <c r="B20" s="582">
        <v>421.5</v>
      </c>
      <c r="C20" s="420">
        <v>111.7</v>
      </c>
      <c r="D20" s="420">
        <f t="shared" si="0"/>
        <v>533.2</v>
      </c>
      <c r="E20" s="64"/>
      <c r="F20" s="64"/>
    </row>
    <row r="21" spans="1:6" ht="12.75">
      <c r="A21" s="466">
        <v>42887</v>
      </c>
      <c r="B21" s="582">
        <v>423.5</v>
      </c>
      <c r="C21" s="420">
        <v>116.4</v>
      </c>
      <c r="D21" s="420">
        <f t="shared" si="0"/>
        <v>539.9</v>
      </c>
      <c r="E21" s="64"/>
      <c r="F21" s="64"/>
    </row>
    <row r="22" spans="1:6" ht="12.75">
      <c r="A22" s="466">
        <v>42917</v>
      </c>
      <c r="B22" s="582">
        <v>422.6</v>
      </c>
      <c r="C22" s="420">
        <v>118.5</v>
      </c>
      <c r="D22" s="420">
        <f t="shared" si="0"/>
        <v>541.1</v>
      </c>
      <c r="E22" s="64"/>
      <c r="F22" s="64"/>
    </row>
    <row r="23" spans="1:6" ht="12.75">
      <c r="A23" s="466">
        <v>42948</v>
      </c>
      <c r="B23" s="582">
        <v>419.1</v>
      </c>
      <c r="C23" s="420">
        <v>116.8</v>
      </c>
      <c r="D23" s="420">
        <f t="shared" si="0"/>
        <v>535.9</v>
      </c>
      <c r="E23" s="64"/>
      <c r="F23" s="64"/>
    </row>
    <row r="24" spans="1:8" ht="12.75">
      <c r="A24" s="466">
        <v>42979</v>
      </c>
      <c r="B24" s="582">
        <v>413.7</v>
      </c>
      <c r="C24" s="420">
        <v>115.2</v>
      </c>
      <c r="D24" s="420">
        <f t="shared" si="0"/>
        <v>528.9</v>
      </c>
      <c r="E24" s="64"/>
      <c r="F24" s="64"/>
      <c r="H24" s="540"/>
    </row>
    <row r="25" spans="1:6" ht="12.75">
      <c r="A25" s="466">
        <v>43009</v>
      </c>
      <c r="B25" s="582">
        <v>408.7</v>
      </c>
      <c r="C25" s="420">
        <v>116.9</v>
      </c>
      <c r="D25" s="420">
        <f t="shared" si="0"/>
        <v>525.6</v>
      </c>
      <c r="E25" s="64"/>
      <c r="F25" s="64"/>
    </row>
    <row r="26" spans="1:6" ht="13.5" thickBot="1">
      <c r="A26" s="437">
        <v>43040</v>
      </c>
      <c r="B26" s="583">
        <v>402.3</v>
      </c>
      <c r="C26" s="421">
        <v>118.8</v>
      </c>
      <c r="D26" s="421">
        <f t="shared" si="0"/>
        <v>521.1</v>
      </c>
      <c r="E26" s="64"/>
      <c r="F26" s="64"/>
    </row>
    <row r="27" spans="1:6" ht="12.75">
      <c r="A27" s="530"/>
      <c r="B27" s="531"/>
      <c r="C27" s="532"/>
      <c r="D27" s="532"/>
      <c r="E27" s="64"/>
      <c r="F27" s="64"/>
    </row>
    <row r="28" spans="1:6" ht="12.75">
      <c r="A28" s="412" t="s">
        <v>144</v>
      </c>
      <c r="B28" s="422"/>
      <c r="C28" s="422"/>
      <c r="D28" s="412"/>
      <c r="E28" s="72"/>
      <c r="F28" s="62"/>
    </row>
    <row r="29" spans="1:6" ht="12.75">
      <c r="A29" s="412" t="s">
        <v>9</v>
      </c>
      <c r="B29" s="412"/>
      <c r="C29" s="412"/>
      <c r="D29" s="412"/>
      <c r="E29" s="72"/>
      <c r="F29" s="62"/>
    </row>
    <row r="30" spans="1:6" ht="12.75">
      <c r="A30" s="412"/>
      <c r="B30" s="412"/>
      <c r="C30" s="412"/>
      <c r="D30" s="412"/>
      <c r="E30" s="62"/>
      <c r="F30" s="62"/>
    </row>
    <row r="32" spans="1:6" ht="12.75">
      <c r="A32" s="412" t="s">
        <v>145</v>
      </c>
      <c r="B32" s="412"/>
      <c r="C32" s="412"/>
      <c r="D32" s="412"/>
      <c r="E32" s="61"/>
      <c r="F32" s="61"/>
    </row>
    <row r="33" spans="1:6" ht="12.75">
      <c r="A33" s="412" t="s">
        <v>253</v>
      </c>
      <c r="B33" s="412"/>
      <c r="C33" s="412"/>
      <c r="D33" s="412"/>
      <c r="E33" s="61"/>
      <c r="F33" s="61"/>
    </row>
    <row r="34" spans="1:6" ht="12.75">
      <c r="A34" s="412" t="s">
        <v>363</v>
      </c>
      <c r="B34" s="412"/>
      <c r="C34" s="412"/>
      <c r="D34" s="412"/>
      <c r="E34" s="61"/>
      <c r="F34" s="61"/>
    </row>
    <row r="35" spans="1:6" ht="12.75">
      <c r="A35" s="423"/>
      <c r="B35" s="412"/>
      <c r="C35" s="412"/>
      <c r="D35" s="412"/>
      <c r="E35" s="61"/>
      <c r="F35" s="61"/>
    </row>
    <row r="36" spans="1:6" ht="13.5" thickBot="1">
      <c r="A36" s="423"/>
      <c r="B36" s="412"/>
      <c r="C36" s="412"/>
      <c r="D36" s="412"/>
      <c r="E36" s="61"/>
      <c r="F36" s="61"/>
    </row>
    <row r="37" spans="1:6" ht="13.5" thickBot="1">
      <c r="A37" s="424" t="s">
        <v>146</v>
      </c>
      <c r="B37" s="424" t="s">
        <v>147</v>
      </c>
      <c r="C37" s="412"/>
      <c r="D37" s="412"/>
      <c r="E37" s="61"/>
      <c r="F37" s="61"/>
    </row>
    <row r="38" spans="1:2" ht="12.75">
      <c r="A38" s="585" t="s">
        <v>256</v>
      </c>
      <c r="B38" s="416">
        <v>145</v>
      </c>
    </row>
    <row r="39" spans="1:2" ht="12.75">
      <c r="A39" s="586" t="s">
        <v>257</v>
      </c>
      <c r="B39" s="418">
        <v>48.4</v>
      </c>
    </row>
    <row r="40" spans="1:2" ht="12.75">
      <c r="A40" s="587" t="s">
        <v>304</v>
      </c>
      <c r="B40" s="420">
        <v>79.6</v>
      </c>
    </row>
    <row r="41" spans="1:2" ht="12.75">
      <c r="A41" s="588" t="s">
        <v>362</v>
      </c>
      <c r="B41" s="420">
        <v>91.3</v>
      </c>
    </row>
    <row r="42" spans="1:2" ht="12.75">
      <c r="A42" s="588" t="s">
        <v>406</v>
      </c>
      <c r="B42" s="420">
        <v>98.83</v>
      </c>
    </row>
    <row r="43" spans="1:2" ht="12.75">
      <c r="A43" s="588" t="s">
        <v>438</v>
      </c>
      <c r="B43" s="420">
        <v>91.8</v>
      </c>
    </row>
    <row r="44" spans="1:2" ht="12.75">
      <c r="A44" s="588" t="s">
        <v>452</v>
      </c>
      <c r="B44" s="420">
        <v>98.4</v>
      </c>
    </row>
    <row r="45" spans="1:2" ht="12.75">
      <c r="A45" s="588" t="s">
        <v>455</v>
      </c>
      <c r="B45" s="420">
        <v>54.95</v>
      </c>
    </row>
    <row r="46" spans="1:2" ht="12.75">
      <c r="A46" s="584" t="s">
        <v>464</v>
      </c>
      <c r="B46" s="420">
        <v>36.6</v>
      </c>
    </row>
    <row r="47" spans="1:2" ht="12.75">
      <c r="A47" s="584" t="s">
        <v>515</v>
      </c>
      <c r="B47" s="420">
        <v>49.3</v>
      </c>
    </row>
    <row r="48" spans="1:2" ht="12.75">
      <c r="A48" s="584" t="s">
        <v>516</v>
      </c>
      <c r="B48" s="420">
        <v>53.7</v>
      </c>
    </row>
    <row r="49" spans="1:2" ht="12.75">
      <c r="A49" s="584" t="s">
        <v>521</v>
      </c>
      <c r="B49" s="420">
        <v>50.6</v>
      </c>
    </row>
    <row r="50" spans="1:4" ht="12.75">
      <c r="A50" s="584" t="s">
        <v>531</v>
      </c>
      <c r="B50" s="420">
        <v>48.3</v>
      </c>
      <c r="C50" s="423"/>
      <c r="D50" s="423"/>
    </row>
    <row r="51" spans="1:4" ht="12.75">
      <c r="A51" s="584" t="s">
        <v>532</v>
      </c>
      <c r="B51" s="420">
        <v>46</v>
      </c>
      <c r="C51" s="423"/>
      <c r="D51" s="423"/>
    </row>
    <row r="52" spans="1:4" ht="12.75">
      <c r="A52" s="584" t="s">
        <v>533</v>
      </c>
      <c r="B52" s="420">
        <v>50.2</v>
      </c>
      <c r="C52" s="423"/>
      <c r="D52" s="423"/>
    </row>
    <row r="53" spans="1:4" ht="12.75">
      <c r="A53" s="584" t="s">
        <v>539</v>
      </c>
      <c r="B53" s="420">
        <v>47.2</v>
      </c>
      <c r="C53" s="423"/>
      <c r="D53" s="423"/>
    </row>
    <row r="54" spans="1:4" ht="12.75">
      <c r="A54" s="584" t="s">
        <v>541</v>
      </c>
      <c r="B54" s="420">
        <v>51.7</v>
      </c>
      <c r="C54" s="423"/>
      <c r="D54" s="423"/>
    </row>
    <row r="55" spans="1:4" ht="12.75">
      <c r="A55" s="584" t="s">
        <v>571</v>
      </c>
      <c r="B55" s="420">
        <v>54.4</v>
      </c>
      <c r="C55" s="423"/>
      <c r="D55" s="423"/>
    </row>
    <row r="56" spans="1:4" ht="12.75">
      <c r="A56" s="584" t="s">
        <v>588</v>
      </c>
      <c r="B56" s="420">
        <v>57.4</v>
      </c>
      <c r="C56" s="423"/>
      <c r="D56" s="423"/>
    </row>
    <row r="57" spans="1:4" ht="13.5" thickBot="1">
      <c r="A57" s="589" t="s">
        <v>611</v>
      </c>
      <c r="B57" s="421">
        <v>60.4</v>
      </c>
      <c r="C57" s="423"/>
      <c r="D57" s="423"/>
    </row>
    <row r="58" spans="1:4" ht="13.5" thickBot="1">
      <c r="A58" s="647" t="s">
        <v>364</v>
      </c>
      <c r="B58" s="647"/>
      <c r="C58" s="648"/>
      <c r="D58" s="648"/>
    </row>
    <row r="59" spans="1:4" ht="13.5" thickBot="1">
      <c r="A59" s="425"/>
      <c r="B59" s="426" t="s">
        <v>148</v>
      </c>
      <c r="C59" s="424" t="s">
        <v>149</v>
      </c>
      <c r="D59" s="427" t="s">
        <v>233</v>
      </c>
    </row>
    <row r="60" spans="1:4" ht="12.75">
      <c r="A60" s="438">
        <v>40148</v>
      </c>
      <c r="B60" s="516">
        <v>67.2</v>
      </c>
      <c r="C60" s="516">
        <v>67.9</v>
      </c>
      <c r="D60" s="429">
        <v>67.8</v>
      </c>
    </row>
    <row r="61" spans="1:4" ht="12.75">
      <c r="A61" s="428">
        <v>40513</v>
      </c>
      <c r="B61" s="420">
        <v>82.6</v>
      </c>
      <c r="C61" s="420">
        <v>78.8</v>
      </c>
      <c r="D61" s="430">
        <v>81.5</v>
      </c>
    </row>
    <row r="62" spans="1:4" ht="12.75">
      <c r="A62" s="428">
        <v>40878</v>
      </c>
      <c r="B62" s="420">
        <v>106.2</v>
      </c>
      <c r="C62" s="420">
        <v>103.2</v>
      </c>
      <c r="D62" s="430">
        <v>105.3</v>
      </c>
    </row>
    <row r="63" spans="1:4" ht="12.75">
      <c r="A63" s="428">
        <v>41244</v>
      </c>
      <c r="B63" s="420">
        <v>94.2</v>
      </c>
      <c r="C63" s="420">
        <v>90.4</v>
      </c>
      <c r="D63" s="430">
        <v>92.6</v>
      </c>
    </row>
    <row r="64" spans="1:4" ht="12.75">
      <c r="A64" s="428">
        <v>41609</v>
      </c>
      <c r="B64" s="420">
        <v>91.6</v>
      </c>
      <c r="C64" s="420">
        <v>88.6</v>
      </c>
      <c r="D64" s="430">
        <v>90.4</v>
      </c>
    </row>
    <row r="65" spans="1:4" ht="12.75">
      <c r="A65" s="428">
        <v>41974</v>
      </c>
      <c r="B65" s="420">
        <v>47.3</v>
      </c>
      <c r="C65" s="420">
        <v>41.9</v>
      </c>
      <c r="D65" s="430">
        <v>45.4</v>
      </c>
    </row>
    <row r="66" spans="1:4" ht="12.75">
      <c r="A66" s="428">
        <v>42339</v>
      </c>
      <c r="B66" s="420">
        <v>28.3</v>
      </c>
      <c r="C66" s="420">
        <v>24.6</v>
      </c>
      <c r="D66" s="430">
        <v>27.2</v>
      </c>
    </row>
    <row r="67" spans="1:4" ht="12.75">
      <c r="A67" s="428">
        <v>42705</v>
      </c>
      <c r="B67" s="420">
        <v>46.3</v>
      </c>
      <c r="C67" s="420">
        <v>40.8</v>
      </c>
      <c r="D67" s="430">
        <v>44.2</v>
      </c>
    </row>
    <row r="68" spans="1:4" ht="12.75">
      <c r="A68" s="428">
        <v>42826</v>
      </c>
      <c r="B68" s="420">
        <v>45.5</v>
      </c>
      <c r="C68" s="420">
        <v>43.2</v>
      </c>
      <c r="D68" s="430">
        <v>44.7</v>
      </c>
    </row>
    <row r="69" spans="1:4" ht="12.75">
      <c r="A69" s="428">
        <v>42856</v>
      </c>
      <c r="B69" s="420">
        <v>42.4</v>
      </c>
      <c r="C69" s="420">
        <v>40.2</v>
      </c>
      <c r="D69" s="430">
        <v>41.4</v>
      </c>
    </row>
    <row r="70" spans="1:4" ht="12.75">
      <c r="A70" s="428">
        <v>42887</v>
      </c>
      <c r="B70" s="420">
        <v>41.5</v>
      </c>
      <c r="C70" s="420">
        <v>40.5</v>
      </c>
      <c r="D70" s="430">
        <v>40.2</v>
      </c>
    </row>
    <row r="71" spans="1:4" ht="12.75">
      <c r="A71" s="428">
        <v>42917</v>
      </c>
      <c r="B71" s="420">
        <v>42.7</v>
      </c>
      <c r="C71" s="420">
        <v>37.8</v>
      </c>
      <c r="D71" s="430">
        <v>40.8</v>
      </c>
    </row>
    <row r="72" spans="1:4" ht="12.75">
      <c r="A72" s="428">
        <v>42948</v>
      </c>
      <c r="B72" s="420">
        <v>44.3</v>
      </c>
      <c r="C72" s="420">
        <v>41.6</v>
      </c>
      <c r="D72" s="430">
        <v>43</v>
      </c>
    </row>
    <row r="73" spans="1:4" ht="12.75">
      <c r="A73" s="428">
        <v>42979</v>
      </c>
      <c r="B73" s="420">
        <v>48.5</v>
      </c>
      <c r="C73" s="420">
        <v>44.4</v>
      </c>
      <c r="D73" s="430">
        <v>46.7</v>
      </c>
    </row>
    <row r="74" spans="1:4" ht="12.75">
      <c r="A74" s="428">
        <v>43009</v>
      </c>
      <c r="B74" s="420">
        <v>52.3</v>
      </c>
      <c r="C74" s="420">
        <v>48</v>
      </c>
      <c r="D74" s="430">
        <v>50.4</v>
      </c>
    </row>
    <row r="75" spans="1:4" ht="13.5" thickBot="1">
      <c r="A75" s="439">
        <v>43040</v>
      </c>
      <c r="B75" s="421">
        <v>56.1</v>
      </c>
      <c r="C75" s="421">
        <v>52.3</v>
      </c>
      <c r="D75" s="431">
        <v>54.7</v>
      </c>
    </row>
    <row r="76" spans="1:4" ht="12.75">
      <c r="A76" s="412" t="s">
        <v>150</v>
      </c>
      <c r="B76" s="412"/>
      <c r="C76" s="412"/>
      <c r="D76" s="412"/>
    </row>
    <row r="77" spans="1:4" ht="12.75">
      <c r="A77" s="412" t="s">
        <v>151</v>
      </c>
      <c r="B77" s="412"/>
      <c r="C77" s="412"/>
      <c r="D77" s="412"/>
    </row>
  </sheetData>
  <sheetProtection/>
  <mergeCells count="5">
    <mergeCell ref="A58:D58"/>
    <mergeCell ref="F6:F7"/>
    <mergeCell ref="A6:A7"/>
    <mergeCell ref="D6:D7"/>
    <mergeCell ref="B6:B7"/>
  </mergeCells>
  <printOptions/>
  <pageMargins left="0.9448818897637796" right="0.7086614173228347" top="0.4724409448818898" bottom="0.5511811023622047" header="0.31496062992125984" footer="0.31496062992125984"/>
  <pageSetup fitToHeight="1" fitToWidth="1" horizontalDpi="600" verticalDpi="6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7"/>
  <sheetViews>
    <sheetView zoomScale="90" zoomScaleNormal="90" zoomScalePageLayoutView="0" workbookViewId="0" topLeftCell="A33">
      <selection activeCell="L66" sqref="L66:L67"/>
    </sheetView>
  </sheetViews>
  <sheetFormatPr defaultColWidth="11.421875" defaultRowHeight="12.75"/>
  <cols>
    <col min="1" max="1" width="50.7109375" style="0" customWidth="1"/>
    <col min="2" max="2" width="12.7109375" style="0" customWidth="1"/>
    <col min="3" max="3" width="16.7109375" style="0" customWidth="1"/>
    <col min="4" max="4" width="17.421875" style="0" customWidth="1"/>
    <col min="5" max="5" width="8.8515625" style="0" customWidth="1"/>
    <col min="6" max="6" width="9.28125" style="0" customWidth="1"/>
    <col min="7" max="7" width="10.421875" style="0" customWidth="1"/>
  </cols>
  <sheetData>
    <row r="1" s="4" customFormat="1" ht="12.75">
      <c r="A1" s="4" t="s">
        <v>240</v>
      </c>
    </row>
    <row r="2" s="4" customFormat="1" ht="12.75"/>
    <row r="3" s="4" customFormat="1" ht="12.75">
      <c r="A3" s="4" t="s">
        <v>241</v>
      </c>
    </row>
    <row r="4" s="4" customFormat="1" ht="16.5" customHeight="1" thickBot="1"/>
    <row r="5" spans="1:4" s="4" customFormat="1" ht="13.5" thickBot="1">
      <c r="A5" s="607" t="s">
        <v>152</v>
      </c>
      <c r="B5" s="15">
        <v>2016</v>
      </c>
      <c r="C5" s="654">
        <v>2016</v>
      </c>
      <c r="D5" s="654"/>
    </row>
    <row r="6" spans="1:4" s="4" customFormat="1" ht="13.5" thickBot="1">
      <c r="A6" s="608"/>
      <c r="B6" s="24" t="s">
        <v>2</v>
      </c>
      <c r="C6" s="24" t="s">
        <v>153</v>
      </c>
      <c r="D6" s="3" t="s">
        <v>12</v>
      </c>
    </row>
    <row r="7" spans="1:4" ht="12.75">
      <c r="A7" s="18" t="s">
        <v>154</v>
      </c>
      <c r="B7" s="37">
        <v>-7.6</v>
      </c>
      <c r="C7" s="349" t="s">
        <v>596</v>
      </c>
      <c r="D7" s="347">
        <v>-2476.7</v>
      </c>
    </row>
    <row r="8" spans="1:4" ht="12.75">
      <c r="A8" s="18" t="s">
        <v>613</v>
      </c>
      <c r="B8" s="37">
        <v>-5.7</v>
      </c>
      <c r="C8" s="349" t="s">
        <v>596</v>
      </c>
      <c r="D8" s="442">
        <v>-3109</v>
      </c>
    </row>
    <row r="9" spans="1:4" ht="12.75">
      <c r="A9" s="18" t="s">
        <v>155</v>
      </c>
      <c r="B9" s="37">
        <v>-5.9</v>
      </c>
      <c r="C9" s="349" t="s">
        <v>596</v>
      </c>
      <c r="D9" s="442">
        <v>-738.6</v>
      </c>
    </row>
    <row r="10" spans="1:4" ht="12.75">
      <c r="A10" s="18" t="s">
        <v>614</v>
      </c>
      <c r="B10" s="37">
        <v>-3.7</v>
      </c>
      <c r="C10" s="349" t="s">
        <v>596</v>
      </c>
      <c r="D10" s="442">
        <v>-1167.4</v>
      </c>
    </row>
    <row r="11" spans="1:4" ht="12.75">
      <c r="A11" s="106" t="s">
        <v>376</v>
      </c>
      <c r="B11" s="37">
        <v>-7.7</v>
      </c>
      <c r="C11" s="349" t="s">
        <v>612</v>
      </c>
      <c r="D11" s="442">
        <v>-7118</v>
      </c>
    </row>
    <row r="12" spans="1:4" ht="13.5" thickBot="1">
      <c r="A12" s="89" t="s">
        <v>377</v>
      </c>
      <c r="B12" s="59">
        <v>-5.7</v>
      </c>
      <c r="C12" s="349" t="s">
        <v>612</v>
      </c>
      <c r="D12" s="443">
        <v>-4606</v>
      </c>
    </row>
    <row r="13" ht="12.75">
      <c r="C13" s="211"/>
    </row>
    <row r="14" s="4" customFormat="1" ht="12.75">
      <c r="A14" s="4" t="s">
        <v>242</v>
      </c>
    </row>
    <row r="15" s="4" customFormat="1" ht="13.5" thickBot="1"/>
    <row r="16" spans="1:3" s="4" customFormat="1" ht="12.75">
      <c r="A16" s="607" t="s">
        <v>152</v>
      </c>
      <c r="B16" s="607" t="s">
        <v>153</v>
      </c>
      <c r="C16" s="607" t="s">
        <v>156</v>
      </c>
    </row>
    <row r="17" spans="1:3" ht="18" customHeight="1" thickBot="1">
      <c r="A17" s="608"/>
      <c r="B17" s="628"/>
      <c r="C17" s="608"/>
    </row>
    <row r="18" spans="1:3" ht="12.75">
      <c r="A18" s="107" t="s">
        <v>157</v>
      </c>
      <c r="B18" s="461">
        <v>2016</v>
      </c>
      <c r="C18" s="108">
        <v>19.6</v>
      </c>
    </row>
    <row r="19" spans="1:3" ht="12.75">
      <c r="A19" s="107" t="s">
        <v>158</v>
      </c>
      <c r="B19" s="27">
        <v>2016</v>
      </c>
      <c r="C19" s="108">
        <v>14.6</v>
      </c>
    </row>
    <row r="20" spans="1:3" ht="12.75">
      <c r="A20" s="107" t="s">
        <v>159</v>
      </c>
      <c r="B20" s="27">
        <v>2016</v>
      </c>
      <c r="C20" s="108">
        <v>27.7</v>
      </c>
    </row>
    <row r="21" spans="1:3" ht="12.75">
      <c r="A21" s="107" t="s">
        <v>160</v>
      </c>
      <c r="B21" s="27">
        <v>2016</v>
      </c>
      <c r="C21" s="108">
        <v>14.7</v>
      </c>
    </row>
    <row r="22" spans="1:3" ht="12.75">
      <c r="A22" s="107" t="s">
        <v>161</v>
      </c>
      <c r="B22" s="27">
        <v>2016</v>
      </c>
      <c r="C22" s="108">
        <v>11.2</v>
      </c>
    </row>
    <row r="23" spans="1:3" ht="12.75">
      <c r="A23" s="107" t="s">
        <v>162</v>
      </c>
      <c r="B23" s="27">
        <v>2016</v>
      </c>
      <c r="C23" s="108">
        <v>9.7</v>
      </c>
    </row>
    <row r="24" spans="1:3" ht="13.5" thickBot="1">
      <c r="A24" s="467" t="s">
        <v>163</v>
      </c>
      <c r="B24" s="462">
        <v>2016</v>
      </c>
      <c r="C24" s="468">
        <v>9</v>
      </c>
    </row>
    <row r="26" s="4" customFormat="1" ht="15" customHeight="1">
      <c r="A26" s="4" t="s">
        <v>269</v>
      </c>
    </row>
    <row r="27" s="4" customFormat="1" ht="21.75" customHeight="1" thickBot="1"/>
    <row r="28" spans="1:3" s="4" customFormat="1" ht="12.75">
      <c r="A28" s="607" t="s">
        <v>152</v>
      </c>
      <c r="B28" s="607" t="s">
        <v>153</v>
      </c>
      <c r="C28" s="607" t="s">
        <v>156</v>
      </c>
    </row>
    <row r="29" spans="1:3" ht="14.25" customHeight="1" thickBot="1">
      <c r="A29" s="608"/>
      <c r="B29" s="628"/>
      <c r="C29" s="608"/>
    </row>
    <row r="30" spans="1:3" ht="12.75">
      <c r="A30" s="110" t="s">
        <v>164</v>
      </c>
      <c r="B30" s="22">
        <v>2017</v>
      </c>
      <c r="C30" s="109">
        <v>46.3</v>
      </c>
    </row>
    <row r="31" spans="1:3" ht="12.75">
      <c r="A31" s="107" t="s">
        <v>252</v>
      </c>
      <c r="B31" s="18">
        <v>2017</v>
      </c>
      <c r="C31" s="108">
        <v>14.7</v>
      </c>
    </row>
    <row r="32" spans="1:3" ht="12.75">
      <c r="A32" s="107" t="s">
        <v>165</v>
      </c>
      <c r="B32" s="18">
        <v>2017</v>
      </c>
      <c r="C32" s="108">
        <v>31.6</v>
      </c>
    </row>
    <row r="33" spans="1:3" ht="12.75">
      <c r="A33" s="107" t="s">
        <v>166</v>
      </c>
      <c r="B33" s="18">
        <v>2017</v>
      </c>
      <c r="C33" s="108">
        <f>+C34+C35</f>
        <v>10.1</v>
      </c>
    </row>
    <row r="34" spans="1:3" ht="12.75">
      <c r="A34" s="107" t="s">
        <v>167</v>
      </c>
      <c r="B34" s="18">
        <v>2017</v>
      </c>
      <c r="C34" s="108">
        <v>2.6</v>
      </c>
    </row>
    <row r="35" spans="1:3" ht="12.75">
      <c r="A35" s="107" t="s">
        <v>306</v>
      </c>
      <c r="B35" s="18">
        <v>2017</v>
      </c>
      <c r="C35" s="108">
        <v>7.5</v>
      </c>
    </row>
    <row r="36" spans="1:3" ht="12.75">
      <c r="A36" s="107" t="s">
        <v>168</v>
      </c>
      <c r="B36" s="18">
        <v>2016</v>
      </c>
      <c r="C36" s="108">
        <v>18.5</v>
      </c>
    </row>
    <row r="37" spans="1:3" ht="13.5" thickBot="1">
      <c r="A37" s="467" t="s">
        <v>169</v>
      </c>
      <c r="B37" s="16">
        <v>2016</v>
      </c>
      <c r="C37" s="468">
        <v>152.8</v>
      </c>
    </row>
    <row r="38" spans="1:3" ht="12.75">
      <c r="A38" s="12"/>
      <c r="B38" s="38"/>
      <c r="C38" s="23"/>
    </row>
    <row r="39" spans="1:3" ht="12.75">
      <c r="A39" t="s">
        <v>307</v>
      </c>
      <c r="B39" s="38"/>
      <c r="C39" s="23"/>
    </row>
    <row r="40" spans="1:3" ht="12" customHeight="1">
      <c r="A40" t="s">
        <v>171</v>
      </c>
      <c r="C40" s="5"/>
    </row>
    <row r="41" ht="9" customHeight="1">
      <c r="C41" s="5"/>
    </row>
    <row r="42" ht="15" customHeight="1">
      <c r="A42" s="4" t="s">
        <v>413</v>
      </c>
    </row>
    <row r="43" ht="10.5" customHeight="1" thickBot="1">
      <c r="A43" s="4"/>
    </row>
    <row r="44" spans="1:3" ht="17.25" customHeight="1" thickBot="1">
      <c r="A44" s="25" t="s">
        <v>270</v>
      </c>
      <c r="B44" s="3" t="s">
        <v>271</v>
      </c>
      <c r="C44" s="39" t="s">
        <v>272</v>
      </c>
    </row>
    <row r="45" spans="1:3" ht="18" customHeight="1" thickBot="1">
      <c r="A45" s="16" t="s">
        <v>170</v>
      </c>
      <c r="B45" s="246">
        <v>43102</v>
      </c>
      <c r="C45" s="31">
        <v>474</v>
      </c>
    </row>
    <row r="47" s="4" customFormat="1" ht="14.25" customHeight="1">
      <c r="A47" s="4" t="s">
        <v>273</v>
      </c>
    </row>
    <row r="48" ht="15" customHeight="1" thickBot="1"/>
    <row r="49" spans="1:3" s="4" customFormat="1" ht="18" customHeight="1" thickBot="1">
      <c r="A49" s="488" t="s">
        <v>152</v>
      </c>
      <c r="B49" s="493" t="s">
        <v>153</v>
      </c>
      <c r="C49" s="490" t="s">
        <v>156</v>
      </c>
    </row>
    <row r="50" spans="1:3" ht="12.75">
      <c r="A50" s="107" t="s">
        <v>172</v>
      </c>
      <c r="B50" s="461">
        <v>2016</v>
      </c>
      <c r="C50" s="491">
        <v>5.6</v>
      </c>
    </row>
    <row r="51" spans="1:3" ht="12.75">
      <c r="A51" s="107" t="s">
        <v>173</v>
      </c>
      <c r="B51" s="27">
        <v>2016</v>
      </c>
      <c r="C51" s="491">
        <v>3.8</v>
      </c>
    </row>
    <row r="52" spans="1:3" ht="12.75">
      <c r="A52" s="107" t="s">
        <v>174</v>
      </c>
      <c r="B52" s="27">
        <v>2016</v>
      </c>
      <c r="C52" s="491">
        <v>0.8</v>
      </c>
    </row>
    <row r="53" spans="1:3" ht="12.75" customHeight="1">
      <c r="A53" s="107" t="s">
        <v>175</v>
      </c>
      <c r="B53" s="27">
        <v>2016</v>
      </c>
      <c r="C53" s="491">
        <v>1.7</v>
      </c>
    </row>
    <row r="54" spans="1:3" ht="13.5" customHeight="1" thickBot="1">
      <c r="A54" s="489" t="s">
        <v>449</v>
      </c>
      <c r="B54" s="462">
        <v>2016</v>
      </c>
      <c r="C54" s="492">
        <v>1</v>
      </c>
    </row>
    <row r="56" spans="1:4" s="4" customFormat="1" ht="12.75">
      <c r="A56" s="10" t="s">
        <v>274</v>
      </c>
      <c r="B56" s="10"/>
      <c r="C56" s="10"/>
      <c r="D56" s="11"/>
    </row>
    <row r="57" spans="1:3" s="4" customFormat="1" ht="12.75">
      <c r="A57" s="10" t="s">
        <v>360</v>
      </c>
      <c r="B57" s="10"/>
      <c r="C57" s="10"/>
    </row>
    <row r="58" spans="1:3" s="4" customFormat="1" ht="16.5" customHeight="1" thickBot="1">
      <c r="A58" s="10"/>
      <c r="B58" s="10"/>
      <c r="C58" s="10"/>
    </row>
    <row r="59" spans="1:7" ht="12.75">
      <c r="A59" s="655" t="s">
        <v>259</v>
      </c>
      <c r="B59" s="655"/>
      <c r="C59" s="655"/>
      <c r="D59" s="655"/>
      <c r="E59" s="655"/>
      <c r="F59" s="655"/>
      <c r="G59" s="655"/>
    </row>
    <row r="60" spans="1:7" ht="13.5" thickBot="1">
      <c r="A60" s="656" t="s">
        <v>361</v>
      </c>
      <c r="B60" s="656"/>
      <c r="C60" s="656"/>
      <c r="D60" s="656"/>
      <c r="E60" s="656"/>
      <c r="F60" s="656"/>
      <c r="G60" s="656"/>
    </row>
    <row r="61" spans="1:7" ht="15" customHeight="1">
      <c r="A61" s="607" t="s">
        <v>243</v>
      </c>
      <c r="B61" s="15" t="s">
        <v>244</v>
      </c>
      <c r="C61" s="15" t="s">
        <v>245</v>
      </c>
      <c r="D61" s="607" t="s">
        <v>254</v>
      </c>
      <c r="E61" s="607" t="s">
        <v>255</v>
      </c>
      <c r="F61" s="15" t="s">
        <v>261</v>
      </c>
      <c r="G61" s="15" t="s">
        <v>142</v>
      </c>
    </row>
    <row r="62" spans="1:7" ht="13.5" thickBot="1">
      <c r="A62" s="608"/>
      <c r="B62" s="24" t="s">
        <v>247</v>
      </c>
      <c r="C62" s="24" t="s">
        <v>13</v>
      </c>
      <c r="D62" s="608"/>
      <c r="E62" s="608"/>
      <c r="F62" s="24" t="s">
        <v>262</v>
      </c>
      <c r="G62" s="24" t="s">
        <v>263</v>
      </c>
    </row>
    <row r="63" spans="1:7" ht="12.75">
      <c r="A63" s="562">
        <v>40178</v>
      </c>
      <c r="B63" s="591">
        <v>397</v>
      </c>
      <c r="C63" s="519">
        <v>1229</v>
      </c>
      <c r="D63" s="521">
        <v>3792</v>
      </c>
      <c r="E63" s="524">
        <v>493</v>
      </c>
      <c r="F63" s="524">
        <v>512</v>
      </c>
      <c r="G63" s="524">
        <v>480</v>
      </c>
    </row>
    <row r="64" spans="1:7" ht="12.75">
      <c r="A64" s="563">
        <v>40543</v>
      </c>
      <c r="B64" s="592">
        <v>552</v>
      </c>
      <c r="C64" s="40">
        <v>428</v>
      </c>
      <c r="D64" s="522">
        <v>2622</v>
      </c>
      <c r="E64" s="525">
        <v>337</v>
      </c>
      <c r="F64" s="525">
        <v>610</v>
      </c>
      <c r="G64" s="525">
        <v>365</v>
      </c>
    </row>
    <row r="65" spans="1:7" ht="12.75">
      <c r="A65" s="563">
        <v>40908</v>
      </c>
      <c r="B65" s="592">
        <v>974</v>
      </c>
      <c r="C65" s="40">
        <v>457</v>
      </c>
      <c r="D65" s="522">
        <v>2957</v>
      </c>
      <c r="E65" s="525">
        <v>490</v>
      </c>
      <c r="F65" s="525">
        <v>640</v>
      </c>
      <c r="G65" s="525">
        <v>493</v>
      </c>
    </row>
    <row r="66" spans="1:7" ht="12.75">
      <c r="A66" s="563">
        <v>41274</v>
      </c>
      <c r="B66" s="592">
        <v>582</v>
      </c>
      <c r="C66" s="40">
        <v>503</v>
      </c>
      <c r="D66" s="522">
        <v>2482</v>
      </c>
      <c r="E66" s="526">
        <v>739</v>
      </c>
      <c r="F66" s="525">
        <v>794</v>
      </c>
      <c r="G66" s="525">
        <v>634</v>
      </c>
    </row>
    <row r="67" spans="1:7" ht="12.75">
      <c r="A67" s="564">
        <v>42004</v>
      </c>
      <c r="B67" s="592">
        <v>251</v>
      </c>
      <c r="C67" s="40">
        <v>645</v>
      </c>
      <c r="D67" s="522">
        <v>3949</v>
      </c>
      <c r="E67" s="526">
        <v>510</v>
      </c>
      <c r="F67" s="526">
        <v>1263</v>
      </c>
      <c r="G67" s="526">
        <v>923</v>
      </c>
    </row>
    <row r="68" spans="1:7" ht="12.75">
      <c r="A68" s="564">
        <v>42369</v>
      </c>
      <c r="B68" s="592">
        <v>118</v>
      </c>
      <c r="C68" s="40">
        <v>543</v>
      </c>
      <c r="D68" s="522">
        <v>2496</v>
      </c>
      <c r="E68" s="526">
        <v>532</v>
      </c>
      <c r="F68" s="526">
        <v>839</v>
      </c>
      <c r="G68" s="526">
        <v>602</v>
      </c>
    </row>
    <row r="69" spans="1:7" ht="12.75">
      <c r="A69" s="565">
        <v>42735</v>
      </c>
      <c r="B69" s="592">
        <v>491</v>
      </c>
      <c r="C69" s="40">
        <v>406</v>
      </c>
      <c r="D69" s="522">
        <v>4259</v>
      </c>
      <c r="E69" s="526">
        <v>939</v>
      </c>
      <c r="F69" s="526">
        <v>1012</v>
      </c>
      <c r="G69" s="526">
        <v>1100</v>
      </c>
    </row>
    <row r="70" spans="1:7" ht="12.75">
      <c r="A70" s="565">
        <v>42735</v>
      </c>
      <c r="B70" s="592">
        <v>491</v>
      </c>
      <c r="C70" s="40">
        <v>406</v>
      </c>
      <c r="D70" s="522">
        <v>4259</v>
      </c>
      <c r="E70" s="526">
        <v>939</v>
      </c>
      <c r="F70" s="526">
        <v>1012</v>
      </c>
      <c r="G70" s="526">
        <v>1100</v>
      </c>
    </row>
    <row r="71" spans="1:7" ht="12.75">
      <c r="A71" s="565">
        <v>42855</v>
      </c>
      <c r="B71" s="592">
        <v>486</v>
      </c>
      <c r="C71" s="40">
        <v>649</v>
      </c>
      <c r="D71" s="522">
        <v>3236</v>
      </c>
      <c r="E71" s="526">
        <v>1093</v>
      </c>
      <c r="F71" s="526">
        <v>1201</v>
      </c>
      <c r="G71" s="526">
        <v>1576</v>
      </c>
    </row>
    <row r="72" spans="1:7" ht="12.75">
      <c r="A72" s="565">
        <v>42886</v>
      </c>
      <c r="B72" s="592">
        <v>322</v>
      </c>
      <c r="C72" s="40">
        <v>693</v>
      </c>
      <c r="D72" s="522">
        <v>2790</v>
      </c>
      <c r="E72" s="526">
        <v>1318</v>
      </c>
      <c r="F72" s="526">
        <v>1286</v>
      </c>
      <c r="G72" s="526">
        <v>1712</v>
      </c>
    </row>
    <row r="73" spans="1:7" ht="12.75">
      <c r="A73" s="565">
        <v>42916</v>
      </c>
      <c r="B73" s="592">
        <v>1513</v>
      </c>
      <c r="C73" s="40">
        <v>726</v>
      </c>
      <c r="D73" s="522">
        <v>4467</v>
      </c>
      <c r="E73" s="526">
        <v>1273</v>
      </c>
      <c r="F73" s="526">
        <v>1299</v>
      </c>
      <c r="G73" s="526">
        <v>1767</v>
      </c>
    </row>
    <row r="74" spans="1:7" ht="12.75">
      <c r="A74" s="565">
        <v>42947</v>
      </c>
      <c r="B74" s="592">
        <v>1281</v>
      </c>
      <c r="C74" s="40">
        <v>704</v>
      </c>
      <c r="D74" s="522">
        <v>4261</v>
      </c>
      <c r="E74" s="526">
        <v>1386</v>
      </c>
      <c r="F74" s="526">
        <v>1313</v>
      </c>
      <c r="G74" s="526">
        <v>1863</v>
      </c>
    </row>
    <row r="75" spans="1:7" ht="12.75">
      <c r="A75" s="565">
        <v>42978</v>
      </c>
      <c r="B75" s="592">
        <v>910</v>
      </c>
      <c r="C75" s="40">
        <v>610</v>
      </c>
      <c r="D75" s="522">
        <v>3650</v>
      </c>
      <c r="E75" s="526">
        <v>1474</v>
      </c>
      <c r="F75" s="526">
        <v>1313</v>
      </c>
      <c r="G75" s="526">
        <v>1937</v>
      </c>
    </row>
    <row r="76" spans="1:7" ht="14.25" customHeight="1">
      <c r="A76" s="565">
        <v>43008</v>
      </c>
      <c r="B76" s="592">
        <v>605</v>
      </c>
      <c r="C76" s="40">
        <v>512</v>
      </c>
      <c r="D76" s="522">
        <v>2362</v>
      </c>
      <c r="E76" s="526">
        <v>1497</v>
      </c>
      <c r="F76" s="526">
        <v>1066</v>
      </c>
      <c r="G76" s="526">
        <v>1429</v>
      </c>
    </row>
    <row r="77" spans="1:7" ht="14.25" customHeight="1">
      <c r="A77" s="565">
        <v>43039</v>
      </c>
      <c r="B77" s="592">
        <v>2776</v>
      </c>
      <c r="C77" s="40">
        <v>475</v>
      </c>
      <c r="D77" s="522">
        <v>4806</v>
      </c>
      <c r="E77" s="526">
        <v>1521</v>
      </c>
      <c r="F77" s="526">
        <v>1278</v>
      </c>
      <c r="G77" s="526">
        <v>1651</v>
      </c>
    </row>
    <row r="78" spans="1:7" ht="14.25" customHeight="1">
      <c r="A78" s="565">
        <v>43069</v>
      </c>
      <c r="B78" s="593">
        <v>1601</v>
      </c>
      <c r="C78" s="594">
        <v>505</v>
      </c>
      <c r="D78" s="595">
        <v>4019</v>
      </c>
      <c r="E78" s="596">
        <v>1657</v>
      </c>
      <c r="F78" s="596">
        <v>1289</v>
      </c>
      <c r="G78" s="596">
        <v>1678</v>
      </c>
    </row>
    <row r="79" spans="1:7" ht="14.25" customHeight="1" thickBot="1">
      <c r="A79" s="566">
        <v>43100</v>
      </c>
      <c r="B79" s="590">
        <v>108</v>
      </c>
      <c r="C79" s="520">
        <v>419</v>
      </c>
      <c r="D79" s="523">
        <v>2451</v>
      </c>
      <c r="E79" s="527">
        <v>1338</v>
      </c>
      <c r="F79" s="527">
        <v>1083</v>
      </c>
      <c r="G79" s="527">
        <v>1285</v>
      </c>
    </row>
    <row r="80" ht="12.75">
      <c r="A80" s="82" t="s">
        <v>150</v>
      </c>
    </row>
    <row r="87" ht="12.75">
      <c r="A87" s="81"/>
    </row>
  </sheetData>
  <sheetProtection/>
  <mergeCells count="13">
    <mergeCell ref="A28:A29"/>
    <mergeCell ref="B28:B29"/>
    <mergeCell ref="C28:C29"/>
    <mergeCell ref="D61:D62"/>
    <mergeCell ref="E61:E62"/>
    <mergeCell ref="A61:A62"/>
    <mergeCell ref="C5:D5"/>
    <mergeCell ref="A59:G59"/>
    <mergeCell ref="A60:G60"/>
    <mergeCell ref="A5:A6"/>
    <mergeCell ref="A16:A17"/>
    <mergeCell ref="B16:B17"/>
    <mergeCell ref="C16:C1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T43"/>
  <sheetViews>
    <sheetView zoomScalePageLayoutView="0" workbookViewId="0" topLeftCell="A1">
      <selection activeCell="P4" sqref="P4"/>
    </sheetView>
  </sheetViews>
  <sheetFormatPr defaultColWidth="11.421875" defaultRowHeight="12.75"/>
  <cols>
    <col min="1" max="1" width="34.421875" style="0" customWidth="1"/>
    <col min="2" max="2" width="8.140625" style="0" customWidth="1"/>
    <col min="3" max="3" width="8.00390625" style="0" customWidth="1"/>
    <col min="4" max="4" width="7.8515625" style="0" customWidth="1"/>
    <col min="5" max="5" width="8.00390625" style="0" customWidth="1"/>
    <col min="6" max="6" width="8.140625" style="0" customWidth="1"/>
    <col min="7" max="7" width="7.8515625" style="0" customWidth="1"/>
    <col min="8" max="8" width="8.421875" style="0" customWidth="1"/>
    <col min="9" max="10" width="7.8515625" style="0" customWidth="1"/>
    <col min="11" max="11" width="8.140625" style="0" customWidth="1"/>
    <col min="12" max="12" width="8.00390625" style="0" customWidth="1"/>
    <col min="13" max="13" width="8.8515625" style="0" customWidth="1"/>
    <col min="14" max="14" width="9.140625" style="0" customWidth="1"/>
    <col min="15" max="15" width="9.28125" style="0" customWidth="1"/>
    <col min="16" max="16" width="9.421875" style="0" customWidth="1"/>
  </cols>
  <sheetData>
    <row r="1" ht="12.75">
      <c r="A1" s="4" t="s">
        <v>10</v>
      </c>
    </row>
    <row r="2" ht="12.75">
      <c r="A2" s="4" t="s">
        <v>250</v>
      </c>
    </row>
    <row r="3" ht="13.5" thickBot="1">
      <c r="A3" s="4" t="s">
        <v>229</v>
      </c>
    </row>
    <row r="4" spans="1:16" ht="13.5" thickBot="1">
      <c r="A4" s="250"/>
      <c r="B4" s="26">
        <v>2003</v>
      </c>
      <c r="C4" s="26">
        <v>2004</v>
      </c>
      <c r="D4" s="26">
        <v>2005</v>
      </c>
      <c r="E4" s="26">
        <v>2006</v>
      </c>
      <c r="F4" s="26">
        <v>2007</v>
      </c>
      <c r="G4" s="26">
        <v>2008</v>
      </c>
      <c r="H4" s="26">
        <v>2009</v>
      </c>
      <c r="I4" s="26">
        <v>2010</v>
      </c>
      <c r="J4" s="26">
        <v>2011</v>
      </c>
      <c r="K4" s="26">
        <v>2012</v>
      </c>
      <c r="L4" s="26">
        <v>2013</v>
      </c>
      <c r="M4" s="359">
        <v>2014</v>
      </c>
      <c r="N4" s="271">
        <v>2015</v>
      </c>
      <c r="O4" s="271">
        <v>2016</v>
      </c>
      <c r="P4" s="173" t="s">
        <v>596</v>
      </c>
    </row>
    <row r="5" spans="1:20" ht="15" customHeight="1" thickBot="1">
      <c r="A5" s="4" t="s">
        <v>3</v>
      </c>
      <c r="B5" s="144">
        <f aca="true" t="shared" si="0" ref="B5:O5">+B6+B9+B19</f>
        <v>21.41673518727832</v>
      </c>
      <c r="C5" s="144">
        <f t="shared" si="0"/>
        <v>22.4</v>
      </c>
      <c r="D5" s="144">
        <f t="shared" si="0"/>
        <v>22.110826692875147</v>
      </c>
      <c r="E5" s="267">
        <f t="shared" si="0"/>
        <v>24.05</v>
      </c>
      <c r="F5" s="267">
        <f t="shared" si="0"/>
        <v>26.740000000000002</v>
      </c>
      <c r="G5" s="267">
        <f t="shared" si="0"/>
        <v>35.81</v>
      </c>
      <c r="H5" s="267">
        <f t="shared" si="0"/>
        <v>29.41</v>
      </c>
      <c r="I5" s="267">
        <f t="shared" si="0"/>
        <v>33.32</v>
      </c>
      <c r="J5" s="267">
        <f t="shared" si="0"/>
        <v>39.349999999999994</v>
      </c>
      <c r="K5" s="267">
        <f t="shared" si="0"/>
        <v>39.32</v>
      </c>
      <c r="L5" s="267">
        <f t="shared" si="0"/>
        <v>39.16</v>
      </c>
      <c r="M5" s="289">
        <f t="shared" si="0"/>
        <v>38.150000000000006</v>
      </c>
      <c r="N5" s="267">
        <f t="shared" si="0"/>
        <v>33.53999999999999</v>
      </c>
      <c r="O5" s="267">
        <f t="shared" si="0"/>
        <v>30.99</v>
      </c>
      <c r="P5" s="267">
        <f>+P6+P9+P19</f>
        <v>27.03</v>
      </c>
      <c r="S5" s="4"/>
      <c r="T5" s="4"/>
    </row>
    <row r="6" spans="1:16" ht="12.75">
      <c r="A6" s="18" t="s">
        <v>194</v>
      </c>
      <c r="B6" s="145">
        <f aca="true" t="shared" si="1" ref="B6:N6">+B7+B8</f>
        <v>5.2</v>
      </c>
      <c r="C6" s="145">
        <f t="shared" si="1"/>
        <v>5.8</v>
      </c>
      <c r="D6" s="145">
        <f t="shared" si="1"/>
        <v>5.310826692875149</v>
      </c>
      <c r="E6" s="299">
        <f t="shared" si="1"/>
        <v>6.91</v>
      </c>
      <c r="F6" s="299">
        <f t="shared" si="1"/>
        <v>6.51</v>
      </c>
      <c r="G6" s="299">
        <f t="shared" si="1"/>
        <v>14.05</v>
      </c>
      <c r="H6" s="299">
        <f t="shared" si="1"/>
        <v>8.34</v>
      </c>
      <c r="I6" s="299">
        <f t="shared" si="1"/>
        <v>11.28</v>
      </c>
      <c r="J6" s="299">
        <f t="shared" si="1"/>
        <v>16.32</v>
      </c>
      <c r="K6" s="299">
        <f t="shared" si="1"/>
        <v>13.9</v>
      </c>
      <c r="L6" s="299">
        <f t="shared" si="1"/>
        <v>12.02</v>
      </c>
      <c r="M6" s="290">
        <f t="shared" si="1"/>
        <v>10.66</v>
      </c>
      <c r="N6" s="296">
        <f t="shared" si="1"/>
        <v>6.34</v>
      </c>
      <c r="O6" s="296">
        <f>+O7+O8</f>
        <v>5.52</v>
      </c>
      <c r="P6" s="296">
        <f>+P7+P8</f>
        <v>4.63</v>
      </c>
    </row>
    <row r="7" spans="1:16" ht="12.75">
      <c r="A7" s="18" t="s">
        <v>195</v>
      </c>
      <c r="B7" s="145">
        <v>3.4</v>
      </c>
      <c r="C7" s="145">
        <v>4.5</v>
      </c>
      <c r="D7" s="145">
        <v>5.1</v>
      </c>
      <c r="E7" s="299">
        <v>6.91</v>
      </c>
      <c r="F7" s="299">
        <v>6.51</v>
      </c>
      <c r="G7" s="310">
        <v>14.05</v>
      </c>
      <c r="H7" s="310">
        <v>8.34</v>
      </c>
      <c r="I7" s="310">
        <v>11.28</v>
      </c>
      <c r="J7" s="299">
        <v>16.32</v>
      </c>
      <c r="K7" s="297">
        <v>13.9</v>
      </c>
      <c r="L7" s="297">
        <v>12.02</v>
      </c>
      <c r="M7" s="270">
        <v>10.66</v>
      </c>
      <c r="N7" s="297">
        <v>6.34</v>
      </c>
      <c r="O7" s="297">
        <v>5.52</v>
      </c>
      <c r="P7" s="297">
        <v>4.63</v>
      </c>
    </row>
    <row r="8" spans="1:16" ht="12.75">
      <c r="A8" s="18" t="s">
        <v>196</v>
      </c>
      <c r="B8" s="145">
        <v>1.8</v>
      </c>
      <c r="C8" s="145">
        <v>1.3</v>
      </c>
      <c r="D8" s="145">
        <v>0.21082669287514955</v>
      </c>
      <c r="E8" s="299">
        <v>0</v>
      </c>
      <c r="F8" s="299">
        <v>0</v>
      </c>
      <c r="G8" s="310">
        <f>+('A1'!G11/'A1'!$I$36)*100</f>
        <v>0</v>
      </c>
      <c r="H8" s="310">
        <v>0</v>
      </c>
      <c r="I8" s="310">
        <v>0</v>
      </c>
      <c r="J8" s="299">
        <v>0</v>
      </c>
      <c r="K8" s="297">
        <v>0</v>
      </c>
      <c r="L8" s="297">
        <v>0</v>
      </c>
      <c r="M8" s="270">
        <v>0</v>
      </c>
      <c r="N8" s="298">
        <v>0</v>
      </c>
      <c r="O8" s="298">
        <v>0</v>
      </c>
      <c r="P8" s="298">
        <v>0</v>
      </c>
    </row>
    <row r="9" spans="1:16" ht="12.75">
      <c r="A9" s="18" t="s">
        <v>197</v>
      </c>
      <c r="B9" s="145">
        <f aca="true" t="shared" si="2" ref="B9:N9">+B10+B17+B18</f>
        <v>15.899999999999999</v>
      </c>
      <c r="C9" s="145">
        <f t="shared" si="2"/>
        <v>15.899999999999999</v>
      </c>
      <c r="D9" s="145">
        <f t="shared" si="2"/>
        <v>16.599999999999998</v>
      </c>
      <c r="E9" s="299">
        <f t="shared" si="2"/>
        <v>17.79</v>
      </c>
      <c r="F9" s="299">
        <f t="shared" si="2"/>
        <v>18.56</v>
      </c>
      <c r="G9" s="299">
        <f t="shared" si="2"/>
        <v>20.310000000000002</v>
      </c>
      <c r="H9" s="299">
        <f t="shared" si="2"/>
        <v>19.8</v>
      </c>
      <c r="I9" s="299">
        <f t="shared" si="2"/>
        <v>20.1</v>
      </c>
      <c r="J9" s="299">
        <f t="shared" si="2"/>
        <v>20.799999999999997</v>
      </c>
      <c r="K9" s="299">
        <f t="shared" si="2"/>
        <v>22.5</v>
      </c>
      <c r="L9" s="299">
        <f t="shared" si="2"/>
        <v>23.78</v>
      </c>
      <c r="M9" s="291">
        <f t="shared" si="2"/>
        <v>23.4</v>
      </c>
      <c r="N9" s="299">
        <f t="shared" si="2"/>
        <v>25.9</v>
      </c>
      <c r="O9" s="299">
        <f>+O10+O17+O18</f>
        <v>24.84</v>
      </c>
      <c r="P9" s="299">
        <f>+P10+P17+P18</f>
        <v>20.880000000000003</v>
      </c>
    </row>
    <row r="10" spans="1:16" ht="12.75">
      <c r="A10" s="17" t="s">
        <v>198</v>
      </c>
      <c r="B10" s="151">
        <f>+B11+B12+B13+B14+B15</f>
        <v>9.6</v>
      </c>
      <c r="C10" s="151">
        <f>+C11+C12+C13+C14+C15</f>
        <v>9.6</v>
      </c>
      <c r="D10" s="151">
        <f>+D11+D12+D13+D14+D15</f>
        <v>10.2</v>
      </c>
      <c r="E10" s="300">
        <f>+E11+E12+E13+E14+E15+E16</f>
        <v>10.57</v>
      </c>
      <c r="F10" s="300">
        <f aca="true" t="shared" si="3" ref="F10:N10">+F11+F12+F13+F14+F15+F16</f>
        <v>10.92</v>
      </c>
      <c r="G10" s="300">
        <f t="shared" si="3"/>
        <v>11.21</v>
      </c>
      <c r="H10" s="300">
        <f t="shared" si="3"/>
        <v>12.09</v>
      </c>
      <c r="I10" s="300">
        <f t="shared" si="3"/>
        <v>12.450000000000001</v>
      </c>
      <c r="J10" s="300">
        <f t="shared" si="3"/>
        <v>12.319999999999999</v>
      </c>
      <c r="K10" s="300">
        <f t="shared" si="3"/>
        <v>13.94</v>
      </c>
      <c r="L10" s="300">
        <f t="shared" si="3"/>
        <v>14.36</v>
      </c>
      <c r="M10" s="300">
        <f t="shared" si="3"/>
        <v>14.14</v>
      </c>
      <c r="N10" s="300">
        <f t="shared" si="3"/>
        <v>15.56</v>
      </c>
      <c r="O10" s="300">
        <f>+O11+O12+O13+O14+O15+O16</f>
        <v>14.33</v>
      </c>
      <c r="P10" s="300">
        <f>+P11+P12+P13+P14+P15+P16</f>
        <v>11.75</v>
      </c>
    </row>
    <row r="11" spans="1:16" ht="12.75">
      <c r="A11" s="18" t="s">
        <v>199</v>
      </c>
      <c r="B11" s="145">
        <v>2.3</v>
      </c>
      <c r="C11" s="145">
        <v>2.4</v>
      </c>
      <c r="D11" s="145">
        <v>2.9</v>
      </c>
      <c r="E11" s="299">
        <v>3.1</v>
      </c>
      <c r="F11" s="299">
        <v>3.31</v>
      </c>
      <c r="G11" s="310">
        <v>3.84</v>
      </c>
      <c r="H11" s="310">
        <v>4.03</v>
      </c>
      <c r="I11" s="310">
        <v>3.38</v>
      </c>
      <c r="J11" s="299">
        <v>3.82</v>
      </c>
      <c r="K11" s="297">
        <v>3.77</v>
      </c>
      <c r="L11" s="297">
        <v>4.04</v>
      </c>
      <c r="M11" s="270">
        <v>4.07</v>
      </c>
      <c r="N11" s="298">
        <v>4.73</v>
      </c>
      <c r="O11" s="298">
        <v>3.72</v>
      </c>
      <c r="P11" s="298">
        <v>3.25</v>
      </c>
    </row>
    <row r="12" spans="1:16" ht="12.75">
      <c r="A12" s="18" t="s">
        <v>200</v>
      </c>
      <c r="B12" s="145">
        <v>5.4</v>
      </c>
      <c r="C12" s="145">
        <v>5.2</v>
      </c>
      <c r="D12" s="145">
        <v>5.2</v>
      </c>
      <c r="E12" s="299">
        <v>5.22</v>
      </c>
      <c r="F12" s="299">
        <v>5.4</v>
      </c>
      <c r="G12" s="310">
        <v>5.05</v>
      </c>
      <c r="H12" s="310">
        <v>5.26</v>
      </c>
      <c r="I12" s="310">
        <v>5.4</v>
      </c>
      <c r="J12" s="299">
        <v>5.3</v>
      </c>
      <c r="K12" s="297">
        <v>6.16</v>
      </c>
      <c r="L12" s="297">
        <v>6.37</v>
      </c>
      <c r="M12" s="270">
        <v>6.23</v>
      </c>
      <c r="N12" s="298">
        <v>6.34</v>
      </c>
      <c r="O12" s="298">
        <v>5.52</v>
      </c>
      <c r="P12" s="298">
        <v>4.9</v>
      </c>
    </row>
    <row r="13" spans="1:16" ht="12.75">
      <c r="A13" s="18" t="s">
        <v>201</v>
      </c>
      <c r="B13" s="145">
        <v>0.7</v>
      </c>
      <c r="C13" s="145">
        <v>0.7</v>
      </c>
      <c r="D13" s="145">
        <v>0.7</v>
      </c>
      <c r="E13" s="299">
        <v>0.74</v>
      </c>
      <c r="F13" s="299">
        <v>0.69</v>
      </c>
      <c r="G13" s="310">
        <v>0.77</v>
      </c>
      <c r="H13" s="310">
        <v>0.72</v>
      </c>
      <c r="I13" s="310">
        <v>0.76</v>
      </c>
      <c r="J13" s="299">
        <v>0.78</v>
      </c>
      <c r="K13" s="297">
        <v>0.78</v>
      </c>
      <c r="L13" s="297">
        <v>0.78</v>
      </c>
      <c r="M13" s="487">
        <v>0.79</v>
      </c>
      <c r="N13" s="298">
        <v>0.84</v>
      </c>
      <c r="O13" s="298">
        <v>0.81</v>
      </c>
      <c r="P13" s="298">
        <v>0.76</v>
      </c>
    </row>
    <row r="14" spans="1:16" ht="12.75">
      <c r="A14" s="18" t="s">
        <v>202</v>
      </c>
      <c r="B14" s="145">
        <v>1.2</v>
      </c>
      <c r="C14" s="145">
        <v>1.3</v>
      </c>
      <c r="D14" s="145">
        <v>1.4</v>
      </c>
      <c r="E14" s="299">
        <v>1.36</v>
      </c>
      <c r="F14" s="299">
        <v>1.37</v>
      </c>
      <c r="G14" s="310">
        <v>1.32</v>
      </c>
      <c r="H14" s="310">
        <v>1.52</v>
      </c>
      <c r="I14" s="310">
        <v>1.66</v>
      </c>
      <c r="J14" s="299">
        <v>1.46</v>
      </c>
      <c r="K14" s="297">
        <v>1.43</v>
      </c>
      <c r="L14" s="297">
        <v>1.42</v>
      </c>
      <c r="M14" s="270">
        <v>1.33</v>
      </c>
      <c r="N14" s="298">
        <v>2.02</v>
      </c>
      <c r="O14" s="298">
        <v>1.67</v>
      </c>
      <c r="P14" s="298">
        <v>1.2</v>
      </c>
    </row>
    <row r="15" spans="1:16" ht="12.75">
      <c r="A15" s="18" t="s">
        <v>448</v>
      </c>
      <c r="B15" s="145">
        <v>0</v>
      </c>
      <c r="C15" s="145">
        <v>0</v>
      </c>
      <c r="D15" s="145">
        <v>0</v>
      </c>
      <c r="E15" s="299">
        <v>0</v>
      </c>
      <c r="F15" s="299">
        <v>0</v>
      </c>
      <c r="G15" s="310">
        <f>+('A1'!G18/'A1'!$I$36)*100</f>
        <v>0</v>
      </c>
      <c r="H15" s="310">
        <v>0</v>
      </c>
      <c r="I15" s="310">
        <v>0.5</v>
      </c>
      <c r="J15" s="299">
        <v>0.6</v>
      </c>
      <c r="K15" s="297">
        <v>1.31</v>
      </c>
      <c r="L15" s="297">
        <v>1.28</v>
      </c>
      <c r="M15" s="270">
        <v>1.23</v>
      </c>
      <c r="N15" s="298">
        <v>1.08</v>
      </c>
      <c r="O15" s="298">
        <v>1</v>
      </c>
      <c r="P15" s="298">
        <v>0.75</v>
      </c>
    </row>
    <row r="16" spans="1:16" ht="12.75">
      <c r="A16" s="106" t="s">
        <v>456</v>
      </c>
      <c r="B16" s="145"/>
      <c r="C16" s="145"/>
      <c r="D16" s="145"/>
      <c r="E16" s="299">
        <v>0.15</v>
      </c>
      <c r="F16" s="299">
        <v>0.15</v>
      </c>
      <c r="G16" s="310">
        <v>0.23</v>
      </c>
      <c r="H16" s="310">
        <v>0.56</v>
      </c>
      <c r="I16" s="310">
        <v>0.75</v>
      </c>
      <c r="J16" s="299">
        <v>0.36</v>
      </c>
      <c r="K16" s="297">
        <v>0.49</v>
      </c>
      <c r="L16" s="297">
        <v>0.47</v>
      </c>
      <c r="M16" s="270">
        <v>0.49</v>
      </c>
      <c r="N16" s="298">
        <v>0.55</v>
      </c>
      <c r="O16" s="298">
        <v>1.61</v>
      </c>
      <c r="P16" s="298">
        <v>0.89</v>
      </c>
    </row>
    <row r="17" spans="1:16" ht="12.75">
      <c r="A17" s="18" t="s">
        <v>203</v>
      </c>
      <c r="B17" s="151">
        <v>2.8</v>
      </c>
      <c r="C17" s="151">
        <v>2.8</v>
      </c>
      <c r="D17" s="151">
        <v>2.7</v>
      </c>
      <c r="E17" s="300">
        <v>3.32</v>
      </c>
      <c r="F17" s="300">
        <v>3.51</v>
      </c>
      <c r="G17" s="300">
        <v>3.39</v>
      </c>
      <c r="H17" s="300">
        <v>3.3</v>
      </c>
      <c r="I17" s="300">
        <v>3.65</v>
      </c>
      <c r="J17" s="300">
        <v>5.01</v>
      </c>
      <c r="K17" s="311">
        <v>5.41</v>
      </c>
      <c r="L17" s="311">
        <v>4.78</v>
      </c>
      <c r="M17" s="342">
        <v>4.61</v>
      </c>
      <c r="N17" s="343">
        <v>5.05</v>
      </c>
      <c r="O17" s="343">
        <v>4.85</v>
      </c>
      <c r="P17" s="343">
        <v>4.55</v>
      </c>
    </row>
    <row r="18" spans="1:16" ht="12.75">
      <c r="A18" s="18" t="s">
        <v>441</v>
      </c>
      <c r="B18" s="145">
        <v>3.5</v>
      </c>
      <c r="C18" s="145">
        <v>3.5</v>
      </c>
      <c r="D18" s="145">
        <v>3.7</v>
      </c>
      <c r="E18" s="299">
        <v>3.9</v>
      </c>
      <c r="F18" s="299">
        <v>4.13</v>
      </c>
      <c r="G18" s="310">
        <v>5.71</v>
      </c>
      <c r="H18" s="310">
        <v>4.41</v>
      </c>
      <c r="I18" s="310">
        <v>4</v>
      </c>
      <c r="J18" s="299">
        <v>3.47</v>
      </c>
      <c r="K18" s="297">
        <v>3.15</v>
      </c>
      <c r="L18" s="297">
        <v>4.64</v>
      </c>
      <c r="M18" s="270">
        <v>4.65</v>
      </c>
      <c r="N18" s="298">
        <v>5.29</v>
      </c>
      <c r="O18" s="298">
        <v>5.66</v>
      </c>
      <c r="P18" s="298">
        <v>4.58</v>
      </c>
    </row>
    <row r="19" spans="1:16" ht="12.75">
      <c r="A19" s="18" t="s">
        <v>205</v>
      </c>
      <c r="B19" s="145">
        <v>0.31673518727832245</v>
      </c>
      <c r="C19" s="145">
        <v>0.7</v>
      </c>
      <c r="D19" s="145">
        <v>0.2</v>
      </c>
      <c r="E19" s="299">
        <v>-0.65</v>
      </c>
      <c r="F19" s="299">
        <v>1.67</v>
      </c>
      <c r="G19" s="310">
        <v>1.45</v>
      </c>
      <c r="H19" s="310">
        <v>1.27</v>
      </c>
      <c r="I19" s="310">
        <v>1.94</v>
      </c>
      <c r="J19" s="299">
        <v>2.23</v>
      </c>
      <c r="K19" s="297">
        <v>2.92</v>
      </c>
      <c r="L19" s="297">
        <v>3.36</v>
      </c>
      <c r="M19" s="270">
        <v>4.09</v>
      </c>
      <c r="N19" s="298">
        <v>1.3</v>
      </c>
      <c r="O19" s="298">
        <v>0.63</v>
      </c>
      <c r="P19" s="298">
        <v>1.52</v>
      </c>
    </row>
    <row r="20" spans="1:16" ht="13.5" thickBot="1">
      <c r="A20" s="152" t="s">
        <v>4</v>
      </c>
      <c r="B20" s="312">
        <f aca="true" t="shared" si="4" ref="B20:O20">+B21+B29</f>
        <v>20.4</v>
      </c>
      <c r="C20" s="312">
        <f t="shared" si="4"/>
        <v>20.5</v>
      </c>
      <c r="D20" s="312">
        <f t="shared" si="4"/>
        <v>21.4</v>
      </c>
      <c r="E20" s="312">
        <f t="shared" si="4"/>
        <v>21.22</v>
      </c>
      <c r="F20" s="312">
        <f t="shared" si="4"/>
        <v>24.13</v>
      </c>
      <c r="G20" s="312">
        <f t="shared" si="4"/>
        <v>35.22</v>
      </c>
      <c r="H20" s="312">
        <f t="shared" si="4"/>
        <v>32.96</v>
      </c>
      <c r="I20" s="312">
        <f t="shared" si="4"/>
        <v>34.69</v>
      </c>
      <c r="J20" s="312">
        <f t="shared" si="4"/>
        <v>39.46</v>
      </c>
      <c r="K20" s="312">
        <f t="shared" si="4"/>
        <v>40.25</v>
      </c>
      <c r="L20" s="312">
        <f t="shared" si="4"/>
        <v>43.730000000000004</v>
      </c>
      <c r="M20" s="294">
        <f t="shared" si="4"/>
        <v>43.35</v>
      </c>
      <c r="N20" s="301">
        <f t="shared" si="4"/>
        <v>38.6</v>
      </c>
      <c r="O20" s="301">
        <f t="shared" si="4"/>
        <v>38.47</v>
      </c>
      <c r="P20" s="301">
        <f>+P21+P29</f>
        <v>29.490000000000002</v>
      </c>
    </row>
    <row r="21" spans="1:16" ht="12.75">
      <c r="A21" s="18" t="s">
        <v>206</v>
      </c>
      <c r="B21" s="145">
        <f>+B22+B25+B26+B28</f>
        <v>15.899999999999999</v>
      </c>
      <c r="C21" s="145">
        <f>+C22+C25+C26+C28</f>
        <v>16.1</v>
      </c>
      <c r="D21" s="145">
        <f>+D22+D25+D26+D28</f>
        <v>17</v>
      </c>
      <c r="E21" s="299">
        <f>+E22+E25+E26+E27+E28</f>
        <v>17.07</v>
      </c>
      <c r="F21" s="299">
        <f aca="true" t="shared" si="5" ref="F21:N21">+F22+F25+F26+F27+F28</f>
        <v>17.57</v>
      </c>
      <c r="G21" s="299">
        <f t="shared" si="5"/>
        <v>23.89</v>
      </c>
      <c r="H21" s="299">
        <f t="shared" si="5"/>
        <v>22.28</v>
      </c>
      <c r="I21" s="299">
        <f t="shared" si="5"/>
        <v>24.31</v>
      </c>
      <c r="J21" s="299">
        <f t="shared" si="5"/>
        <v>27.67</v>
      </c>
      <c r="K21" s="299">
        <f t="shared" si="5"/>
        <v>27.78</v>
      </c>
      <c r="L21" s="299">
        <f t="shared" si="5"/>
        <v>28.35</v>
      </c>
      <c r="M21" s="299">
        <f t="shared" si="5"/>
        <v>28.340000000000003</v>
      </c>
      <c r="N21" s="299">
        <f t="shared" si="5"/>
        <v>27.430000000000003</v>
      </c>
      <c r="O21" s="299">
        <f>+O22+O25+O26+O27+O28</f>
        <v>27.200000000000003</v>
      </c>
      <c r="P21" s="299">
        <f>+P22+P25+P26+P27+P28</f>
        <v>22.610000000000003</v>
      </c>
    </row>
    <row r="22" spans="1:16" ht="12.75">
      <c r="A22" s="18" t="s">
        <v>207</v>
      </c>
      <c r="B22" s="145">
        <f aca="true" t="shared" si="6" ref="B22:N22">+B23+B24</f>
        <v>2.6</v>
      </c>
      <c r="C22" s="145">
        <f t="shared" si="6"/>
        <v>2.2</v>
      </c>
      <c r="D22" s="145">
        <f t="shared" si="6"/>
        <v>2</v>
      </c>
      <c r="E22" s="299">
        <f t="shared" si="6"/>
        <v>1.9200000000000002</v>
      </c>
      <c r="F22" s="299">
        <f t="shared" si="6"/>
        <v>1.69</v>
      </c>
      <c r="G22" s="299">
        <f t="shared" si="6"/>
        <v>1.1400000000000001</v>
      </c>
      <c r="H22" s="299">
        <f t="shared" si="6"/>
        <v>0.56</v>
      </c>
      <c r="I22" s="299">
        <f t="shared" si="6"/>
        <v>0.5900000000000001</v>
      </c>
      <c r="J22" s="299">
        <f t="shared" si="6"/>
        <v>0.6299999999999999</v>
      </c>
      <c r="K22" s="299">
        <f t="shared" si="6"/>
        <v>0.74</v>
      </c>
      <c r="L22" s="299">
        <f t="shared" si="6"/>
        <v>1.02</v>
      </c>
      <c r="M22" s="291">
        <f t="shared" si="6"/>
        <v>1</v>
      </c>
      <c r="N22" s="299">
        <f t="shared" si="6"/>
        <v>1.3599999999999999</v>
      </c>
      <c r="O22" s="299">
        <f>+O23+O24</f>
        <v>1.59</v>
      </c>
      <c r="P22" s="299">
        <f>+P23+P24</f>
        <v>1.73</v>
      </c>
    </row>
    <row r="23" spans="1:16" ht="12.75">
      <c r="A23" s="18" t="s">
        <v>208</v>
      </c>
      <c r="B23" s="145">
        <v>2</v>
      </c>
      <c r="C23" s="145">
        <v>1.7</v>
      </c>
      <c r="D23" s="145">
        <v>1.6</v>
      </c>
      <c r="E23" s="299">
        <v>1.61</v>
      </c>
      <c r="F23" s="299">
        <v>1.5</v>
      </c>
      <c r="G23" s="310">
        <v>1.07</v>
      </c>
      <c r="H23" s="310">
        <v>0.52</v>
      </c>
      <c r="I23" s="310">
        <v>0.54</v>
      </c>
      <c r="J23" s="299">
        <v>0.57</v>
      </c>
      <c r="K23" s="297">
        <v>0.61</v>
      </c>
      <c r="L23" s="297">
        <v>0.75</v>
      </c>
      <c r="M23" s="270">
        <v>0.81</v>
      </c>
      <c r="N23" s="298">
        <v>1.14</v>
      </c>
      <c r="O23" s="298">
        <v>1.36</v>
      </c>
      <c r="P23" s="298">
        <v>1.43</v>
      </c>
    </row>
    <row r="24" spans="1:16" ht="12.75">
      <c r="A24" s="18" t="s">
        <v>209</v>
      </c>
      <c r="B24" s="145">
        <v>0.6</v>
      </c>
      <c r="C24" s="145">
        <v>0.5</v>
      </c>
      <c r="D24" s="145">
        <v>0.4</v>
      </c>
      <c r="E24" s="299">
        <v>0.31</v>
      </c>
      <c r="F24" s="299">
        <v>0.19</v>
      </c>
      <c r="G24" s="310">
        <v>0.07</v>
      </c>
      <c r="H24" s="310">
        <v>0.04</v>
      </c>
      <c r="I24" s="310">
        <v>0.05</v>
      </c>
      <c r="J24" s="299">
        <v>0.06</v>
      </c>
      <c r="K24" s="297">
        <v>0.13</v>
      </c>
      <c r="L24" s="297">
        <v>0.27</v>
      </c>
      <c r="M24" s="270">
        <v>0.19</v>
      </c>
      <c r="N24" s="298">
        <v>0.22</v>
      </c>
      <c r="O24" s="298">
        <v>0.23</v>
      </c>
      <c r="P24" s="298">
        <v>0.3</v>
      </c>
    </row>
    <row r="25" spans="1:16" ht="12.75">
      <c r="A25" s="18" t="s">
        <v>210</v>
      </c>
      <c r="B25" s="145">
        <v>7.1</v>
      </c>
      <c r="C25" s="145">
        <v>7.1</v>
      </c>
      <c r="D25" s="145">
        <v>7</v>
      </c>
      <c r="E25" s="299">
        <v>6.76</v>
      </c>
      <c r="F25" s="299">
        <v>7.24</v>
      </c>
      <c r="G25" s="310">
        <v>7.88</v>
      </c>
      <c r="H25" s="310">
        <v>9.48</v>
      </c>
      <c r="I25" s="310">
        <v>9.76</v>
      </c>
      <c r="J25" s="299">
        <v>9.16</v>
      </c>
      <c r="K25" s="297">
        <v>9.49</v>
      </c>
      <c r="L25" s="297">
        <v>9.35</v>
      </c>
      <c r="M25" s="270">
        <v>9.27</v>
      </c>
      <c r="N25" s="298">
        <v>9.89</v>
      </c>
      <c r="O25" s="298">
        <v>10.24</v>
      </c>
      <c r="P25" s="298">
        <v>8.13</v>
      </c>
    </row>
    <row r="26" spans="1:16" ht="12.75">
      <c r="A26" s="18" t="s">
        <v>211</v>
      </c>
      <c r="B26" s="145">
        <v>2.9</v>
      </c>
      <c r="C26" s="145">
        <v>2.8</v>
      </c>
      <c r="D26" s="145">
        <v>2.7</v>
      </c>
      <c r="E26" s="299">
        <v>3.22</v>
      </c>
      <c r="F26" s="299">
        <v>3.09</v>
      </c>
      <c r="G26" s="310">
        <v>3.38</v>
      </c>
      <c r="H26" s="310">
        <v>3.08</v>
      </c>
      <c r="I26" s="310">
        <v>3.01</v>
      </c>
      <c r="J26" s="299">
        <v>3.21</v>
      </c>
      <c r="K26" s="297">
        <v>3.95</v>
      </c>
      <c r="L26" s="297">
        <v>4.66</v>
      </c>
      <c r="M26" s="270">
        <v>5.21</v>
      </c>
      <c r="N26" s="298">
        <v>5.1</v>
      </c>
      <c r="O26" s="298">
        <v>4.79</v>
      </c>
      <c r="P26" s="298">
        <v>4.06</v>
      </c>
    </row>
    <row r="27" spans="1:16" ht="12.75">
      <c r="A27" s="106" t="s">
        <v>457</v>
      </c>
      <c r="B27" s="145"/>
      <c r="C27" s="145"/>
      <c r="D27" s="145"/>
      <c r="E27" s="299">
        <v>2.62</v>
      </c>
      <c r="F27" s="299">
        <v>2.5</v>
      </c>
      <c r="G27" s="310">
        <v>2.53</v>
      </c>
      <c r="H27" s="310">
        <v>3</v>
      </c>
      <c r="I27" s="310">
        <v>3.23</v>
      </c>
      <c r="J27" s="299">
        <v>4.04</v>
      </c>
      <c r="K27" s="297">
        <v>3.79</v>
      </c>
      <c r="L27" s="297">
        <v>3.58</v>
      </c>
      <c r="M27" s="270">
        <v>3.58</v>
      </c>
      <c r="N27" s="298">
        <v>4.21</v>
      </c>
      <c r="O27" s="298">
        <v>4.76</v>
      </c>
      <c r="P27" s="298">
        <v>3.98</v>
      </c>
    </row>
    <row r="28" spans="1:16" ht="12.75">
      <c r="A28" s="18" t="s">
        <v>204</v>
      </c>
      <c r="B28" s="145">
        <v>3.3</v>
      </c>
      <c r="C28" s="145">
        <v>4</v>
      </c>
      <c r="D28" s="145">
        <v>5.3</v>
      </c>
      <c r="E28" s="299">
        <v>2.55</v>
      </c>
      <c r="F28" s="299">
        <v>3.05</v>
      </c>
      <c r="G28" s="310">
        <v>8.96</v>
      </c>
      <c r="H28" s="310">
        <v>6.16</v>
      </c>
      <c r="I28" s="313">
        <v>7.72</v>
      </c>
      <c r="J28" s="299">
        <v>10.63</v>
      </c>
      <c r="K28" s="297">
        <v>9.81</v>
      </c>
      <c r="L28" s="297">
        <v>9.74</v>
      </c>
      <c r="M28" s="270">
        <v>9.28</v>
      </c>
      <c r="N28" s="298">
        <v>6.87</v>
      </c>
      <c r="O28" s="298">
        <v>5.82</v>
      </c>
      <c r="P28" s="298">
        <v>4.71</v>
      </c>
    </row>
    <row r="29" spans="1:16" ht="13.5" thickBot="1">
      <c r="A29" s="18" t="s">
        <v>212</v>
      </c>
      <c r="B29" s="145">
        <v>4.5</v>
      </c>
      <c r="C29" s="145">
        <v>4.4</v>
      </c>
      <c r="D29" s="145">
        <v>4.4</v>
      </c>
      <c r="E29" s="299">
        <v>4.15</v>
      </c>
      <c r="F29" s="299">
        <v>6.56</v>
      </c>
      <c r="G29" s="310">
        <v>11.33</v>
      </c>
      <c r="H29" s="310">
        <v>10.68</v>
      </c>
      <c r="I29" s="310">
        <v>10.38</v>
      </c>
      <c r="J29" s="314">
        <v>11.79</v>
      </c>
      <c r="K29" s="297">
        <v>12.47</v>
      </c>
      <c r="L29" s="297">
        <v>15.38</v>
      </c>
      <c r="M29" s="295">
        <v>15.01</v>
      </c>
      <c r="N29" s="298">
        <v>11.17</v>
      </c>
      <c r="O29" s="298">
        <v>11.27</v>
      </c>
      <c r="P29" s="298">
        <v>6.88</v>
      </c>
    </row>
    <row r="30" spans="1:16" ht="12.75">
      <c r="A30" s="17" t="s">
        <v>5</v>
      </c>
      <c r="B30" s="151">
        <v>-0.45537230894259373</v>
      </c>
      <c r="C30" s="151"/>
      <c r="D30" s="151"/>
      <c r="E30" s="300"/>
      <c r="F30" s="300"/>
      <c r="G30" s="310"/>
      <c r="H30" s="310"/>
      <c r="I30" s="310"/>
      <c r="J30" s="300"/>
      <c r="K30" s="298"/>
      <c r="L30" s="298"/>
      <c r="M30" s="293"/>
      <c r="N30" s="298"/>
      <c r="O30" s="298"/>
      <c r="P30" s="298"/>
    </row>
    <row r="31" spans="1:16" ht="12.75">
      <c r="A31" s="17" t="s">
        <v>6</v>
      </c>
      <c r="B31" s="300">
        <f aca="true" t="shared" si="7" ref="B31:O31">+B5-B20</f>
        <v>1.0167351872783215</v>
      </c>
      <c r="C31" s="300">
        <f t="shared" si="7"/>
        <v>1.8999999999999986</v>
      </c>
      <c r="D31" s="300">
        <f t="shared" si="7"/>
        <v>0.7108266928751483</v>
      </c>
      <c r="E31" s="300">
        <f t="shared" si="7"/>
        <v>2.830000000000002</v>
      </c>
      <c r="F31" s="300">
        <f t="shared" si="7"/>
        <v>2.610000000000003</v>
      </c>
      <c r="G31" s="300">
        <f t="shared" si="7"/>
        <v>0.5900000000000034</v>
      </c>
      <c r="H31" s="300">
        <f t="shared" si="7"/>
        <v>-3.5500000000000007</v>
      </c>
      <c r="I31" s="300">
        <f t="shared" si="7"/>
        <v>-1.3699999999999974</v>
      </c>
      <c r="J31" s="300">
        <f t="shared" si="7"/>
        <v>-0.11000000000000654</v>
      </c>
      <c r="K31" s="300">
        <f t="shared" si="7"/>
        <v>-0.9299999999999997</v>
      </c>
      <c r="L31" s="300">
        <f t="shared" si="7"/>
        <v>-4.570000000000007</v>
      </c>
      <c r="M31" s="292">
        <f t="shared" si="7"/>
        <v>-5.199999999999996</v>
      </c>
      <c r="N31" s="300">
        <f t="shared" si="7"/>
        <v>-5.060000000000009</v>
      </c>
      <c r="O31" s="300">
        <f t="shared" si="7"/>
        <v>-7.48</v>
      </c>
      <c r="P31" s="300">
        <f>+P5-P20</f>
        <v>-2.460000000000001</v>
      </c>
    </row>
    <row r="32" spans="1:16" ht="12.75">
      <c r="A32" s="17" t="s">
        <v>7</v>
      </c>
      <c r="B32" s="151">
        <f aca="true" t="shared" si="8" ref="B32:O32">+B31+B22</f>
        <v>3.6167351872783216</v>
      </c>
      <c r="C32" s="151">
        <f t="shared" si="8"/>
        <v>4.099999999999999</v>
      </c>
      <c r="D32" s="151">
        <f t="shared" si="8"/>
        <v>2.7108266928751483</v>
      </c>
      <c r="E32" s="300">
        <f t="shared" si="8"/>
        <v>4.750000000000002</v>
      </c>
      <c r="F32" s="300">
        <f t="shared" si="8"/>
        <v>4.3000000000000025</v>
      </c>
      <c r="G32" s="300">
        <f t="shared" si="8"/>
        <v>1.7300000000000035</v>
      </c>
      <c r="H32" s="300">
        <f t="shared" si="8"/>
        <v>-2.9900000000000007</v>
      </c>
      <c r="I32" s="300">
        <f t="shared" si="8"/>
        <v>-0.7799999999999974</v>
      </c>
      <c r="J32" s="300">
        <f t="shared" si="8"/>
        <v>0.5199999999999934</v>
      </c>
      <c r="K32" s="300">
        <f t="shared" si="8"/>
        <v>-0.18999999999999972</v>
      </c>
      <c r="L32" s="300">
        <f t="shared" si="8"/>
        <v>-3.5500000000000074</v>
      </c>
      <c r="M32" s="292">
        <f t="shared" si="8"/>
        <v>-4.199999999999996</v>
      </c>
      <c r="N32" s="300">
        <f t="shared" si="8"/>
        <v>-3.7000000000000095</v>
      </c>
      <c r="O32" s="300">
        <f t="shared" si="8"/>
        <v>-5.890000000000001</v>
      </c>
      <c r="P32" s="300">
        <f>+P31+P22</f>
        <v>-0.7300000000000009</v>
      </c>
    </row>
    <row r="33" spans="1:16" ht="13.5" thickBot="1">
      <c r="A33" s="20" t="s">
        <v>8</v>
      </c>
      <c r="B33" s="127">
        <v>32432.9</v>
      </c>
      <c r="C33" s="127">
        <v>36591.6</v>
      </c>
      <c r="D33" s="127">
        <v>41507</v>
      </c>
      <c r="E33" s="127">
        <v>46802</v>
      </c>
      <c r="F33" s="127">
        <v>51007.8</v>
      </c>
      <c r="G33" s="127">
        <v>61762.6</v>
      </c>
      <c r="H33" s="127">
        <v>62519.7</v>
      </c>
      <c r="I33" s="127">
        <v>69555.4</v>
      </c>
      <c r="J33" s="127">
        <v>79276.7</v>
      </c>
      <c r="K33" s="127">
        <v>87924.5</v>
      </c>
      <c r="L33" s="127">
        <v>95129.7</v>
      </c>
      <c r="M33" s="361">
        <v>101726.3</v>
      </c>
      <c r="N33" s="150">
        <v>99290.4</v>
      </c>
      <c r="O33" s="150">
        <v>98614</v>
      </c>
      <c r="P33" s="150">
        <v>100472.2</v>
      </c>
    </row>
    <row r="35" spans="1:17" ht="12.75">
      <c r="A35" s="82" t="s">
        <v>440</v>
      </c>
      <c r="Q35" s="4"/>
    </row>
    <row r="36" ht="12.75">
      <c r="A36" t="s">
        <v>447</v>
      </c>
    </row>
    <row r="37" ht="12.75">
      <c r="A37" t="s">
        <v>442</v>
      </c>
    </row>
    <row r="38" ht="12.75">
      <c r="A38" t="s">
        <v>444</v>
      </c>
    </row>
    <row r="39" ht="12.75">
      <c r="A39" s="82" t="s">
        <v>433</v>
      </c>
    </row>
    <row r="40" ht="12.75">
      <c r="A40" s="4" t="s">
        <v>228</v>
      </c>
    </row>
    <row r="41" ht="12.75">
      <c r="A41" s="4" t="s">
        <v>9</v>
      </c>
    </row>
    <row r="42" spans="1:16" ht="12.75">
      <c r="A42" s="350" t="s">
        <v>479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</row>
    <row r="43" spans="1:16" ht="12.75">
      <c r="A43" s="350" t="s">
        <v>474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</row>
  </sheetData>
  <sheetProtection/>
  <printOptions/>
  <pageMargins left="0.79" right="0.71" top="0.59" bottom="0.39" header="0.31" footer="0.31"/>
  <pageSetup fitToHeight="1" fitToWidth="1" horizontalDpi="600" verticalDpi="600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45"/>
  <sheetViews>
    <sheetView zoomScalePageLayoutView="0" workbookViewId="0" topLeftCell="A1">
      <pane xSplit="1" topLeftCell="C1" activePane="topRight" state="frozen"/>
      <selection pane="topLeft" activeCell="A56" sqref="A56"/>
      <selection pane="topRight" activeCell="P6" sqref="P6"/>
    </sheetView>
  </sheetViews>
  <sheetFormatPr defaultColWidth="11.57421875" defaultRowHeight="12.75"/>
  <cols>
    <col min="1" max="1" width="30.28125" style="82" customWidth="1"/>
    <col min="2" max="2" width="9.140625" style="82" customWidth="1"/>
    <col min="3" max="3" width="9.421875" style="82" customWidth="1"/>
    <col min="4" max="9" width="8.8515625" style="82" customWidth="1"/>
    <col min="10" max="10" width="9.00390625" style="82" customWidth="1"/>
    <col min="11" max="11" width="8.28125" style="82" customWidth="1"/>
    <col min="12" max="12" width="8.421875" style="82" customWidth="1"/>
    <col min="13" max="13" width="7.8515625" style="82" customWidth="1"/>
    <col min="14" max="14" width="8.7109375" style="82" customWidth="1"/>
    <col min="15" max="15" width="8.28125" style="82" customWidth="1"/>
    <col min="16" max="16" width="9.28125" style="82" customWidth="1"/>
    <col min="17" max="16384" width="11.421875" style="82" customWidth="1"/>
  </cols>
  <sheetData>
    <row r="1" spans="1:11" ht="12.75">
      <c r="A1" s="80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 t="s">
        <v>11</v>
      </c>
    </row>
    <row r="2" spans="1:11" ht="12.75">
      <c r="A2" s="80" t="s">
        <v>570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80" t="s">
        <v>12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3.5" thickBot="1">
      <c r="A4" s="130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6" s="4" customFormat="1" ht="13.5" thickBot="1">
      <c r="A5" s="251"/>
      <c r="B5" s="561"/>
      <c r="C5" s="165"/>
      <c r="D5" s="165"/>
      <c r="E5" s="165" t="s">
        <v>587</v>
      </c>
      <c r="F5" s="165"/>
      <c r="G5" s="165"/>
      <c r="H5" s="165"/>
      <c r="I5" s="165"/>
      <c r="J5" s="165"/>
      <c r="K5" s="165"/>
      <c r="L5" s="263"/>
      <c r="M5" s="265"/>
      <c r="N5" s="264"/>
      <c r="O5" s="21"/>
      <c r="P5" s="14"/>
    </row>
    <row r="6" spans="1:16" s="2" customFormat="1" ht="13.5" thickBot="1">
      <c r="A6" s="252"/>
      <c r="B6" s="79">
        <v>2003</v>
      </c>
      <c r="C6" s="79">
        <v>2004</v>
      </c>
      <c r="D6" s="79">
        <v>2005</v>
      </c>
      <c r="E6" s="79">
        <v>2006</v>
      </c>
      <c r="F6" s="79">
        <v>2007</v>
      </c>
      <c r="G6" s="79">
        <v>2008</v>
      </c>
      <c r="H6" s="79">
        <v>2009</v>
      </c>
      <c r="I6" s="79" t="s">
        <v>434</v>
      </c>
      <c r="J6" s="3">
        <v>2011</v>
      </c>
      <c r="K6" s="25">
        <v>2012</v>
      </c>
      <c r="L6" s="3">
        <v>2013</v>
      </c>
      <c r="M6" s="3">
        <v>2014</v>
      </c>
      <c r="N6" s="271">
        <v>2015</v>
      </c>
      <c r="O6" s="271">
        <v>2016</v>
      </c>
      <c r="P6" s="173" t="s">
        <v>596</v>
      </c>
    </row>
    <row r="7" spans="1:16" s="4" customFormat="1" ht="13.5" thickBot="1">
      <c r="A7" s="253" t="s">
        <v>3</v>
      </c>
      <c r="B7" s="129">
        <f aca="true" t="shared" si="0" ref="B7:N7">+B8+B11</f>
        <v>4770.7</v>
      </c>
      <c r="C7" s="129">
        <f t="shared" si="0"/>
        <v>5178.5</v>
      </c>
      <c r="D7" s="129">
        <f t="shared" si="0"/>
        <v>6051.599999999999</v>
      </c>
      <c r="E7" s="315">
        <f t="shared" si="0"/>
        <v>6895.1</v>
      </c>
      <c r="F7" s="316">
        <f t="shared" si="0"/>
        <v>8490.174088661575</v>
      </c>
      <c r="G7" s="316">
        <f t="shared" si="0"/>
        <v>13844.400000000001</v>
      </c>
      <c r="H7" s="316">
        <f t="shared" si="0"/>
        <v>11582.8</v>
      </c>
      <c r="I7" s="316">
        <f t="shared" si="0"/>
        <v>14403.699999999999</v>
      </c>
      <c r="J7" s="316">
        <f t="shared" si="0"/>
        <v>17198.199999999997</v>
      </c>
      <c r="K7" s="194">
        <f t="shared" si="0"/>
        <v>19522.9</v>
      </c>
      <c r="L7" s="194">
        <f t="shared" si="0"/>
        <v>20399.800000000003</v>
      </c>
      <c r="M7" s="279">
        <f t="shared" si="0"/>
        <v>20380.500000000004</v>
      </c>
      <c r="N7" s="218">
        <f t="shared" si="0"/>
        <v>20344.4</v>
      </c>
      <c r="O7" s="218">
        <f>+O8+O11</f>
        <v>18555.7</v>
      </c>
      <c r="P7" s="218">
        <f>+P8+P11</f>
        <v>15126</v>
      </c>
    </row>
    <row r="8" spans="1:16" ht="12.75">
      <c r="A8" s="76" t="s">
        <v>194</v>
      </c>
      <c r="B8" s="77">
        <f aca="true" t="shared" si="1" ref="B8:N8">+B9+B10</f>
        <v>1561.2</v>
      </c>
      <c r="C8" s="77">
        <f t="shared" si="1"/>
        <v>1557.9</v>
      </c>
      <c r="D8" s="77">
        <f t="shared" si="1"/>
        <v>1567.3000000000002</v>
      </c>
      <c r="E8" s="319">
        <f t="shared" si="1"/>
        <v>1718.6</v>
      </c>
      <c r="F8" s="317">
        <f t="shared" si="1"/>
        <v>1764.3</v>
      </c>
      <c r="G8" s="317">
        <f t="shared" si="1"/>
        <v>4641.7</v>
      </c>
      <c r="H8" s="317">
        <f t="shared" si="1"/>
        <v>2455</v>
      </c>
      <c r="I8" s="317">
        <f t="shared" si="1"/>
        <v>4411</v>
      </c>
      <c r="J8" s="317">
        <f t="shared" si="1"/>
        <v>5971.4</v>
      </c>
      <c r="K8" s="195">
        <f t="shared" si="1"/>
        <v>6085.6</v>
      </c>
      <c r="L8" s="218">
        <f t="shared" si="1"/>
        <v>4676.8</v>
      </c>
      <c r="M8" s="272">
        <f t="shared" si="1"/>
        <v>3764.9</v>
      </c>
      <c r="N8" s="278">
        <f t="shared" si="1"/>
        <v>2263.9</v>
      </c>
      <c r="O8" s="278">
        <f>+O9+O10</f>
        <v>2003.3</v>
      </c>
      <c r="P8" s="278">
        <f>+P9+P10</f>
        <v>1410.9</v>
      </c>
    </row>
    <row r="9" spans="1:16" ht="12.75">
      <c r="A9" s="131" t="s">
        <v>213</v>
      </c>
      <c r="B9" s="132">
        <v>993.1</v>
      </c>
      <c r="C9" s="132">
        <v>1080.3</v>
      </c>
      <c r="D9" s="132">
        <v>1488.9</v>
      </c>
      <c r="E9" s="320">
        <v>1718.6</v>
      </c>
      <c r="F9" s="318">
        <v>1764.3</v>
      </c>
      <c r="G9" s="318">
        <v>4641.7</v>
      </c>
      <c r="H9" s="318">
        <v>2455</v>
      </c>
      <c r="I9" s="318">
        <v>4411</v>
      </c>
      <c r="J9" s="193">
        <v>5971.4</v>
      </c>
      <c r="K9" s="189">
        <v>6085.6</v>
      </c>
      <c r="L9" s="212">
        <v>4676.8</v>
      </c>
      <c r="M9" s="273">
        <v>3764.9</v>
      </c>
      <c r="N9" s="209">
        <v>2263.9</v>
      </c>
      <c r="O9" s="209">
        <v>2003.3</v>
      </c>
      <c r="P9" s="209">
        <v>1410.9</v>
      </c>
    </row>
    <row r="10" spans="1:16" ht="12.75">
      <c r="A10" s="131" t="s">
        <v>196</v>
      </c>
      <c r="B10" s="132">
        <v>568.1</v>
      </c>
      <c r="C10" s="132">
        <v>477.6</v>
      </c>
      <c r="D10" s="132">
        <v>78.4</v>
      </c>
      <c r="E10" s="320">
        <v>0</v>
      </c>
      <c r="F10" s="318">
        <v>0</v>
      </c>
      <c r="G10" s="318">
        <v>0</v>
      </c>
      <c r="H10" s="318">
        <v>0</v>
      </c>
      <c r="I10" s="318">
        <v>0</v>
      </c>
      <c r="J10" s="193">
        <v>0</v>
      </c>
      <c r="K10" s="189">
        <v>0</v>
      </c>
      <c r="L10" s="266">
        <v>0</v>
      </c>
      <c r="M10" s="273">
        <v>0</v>
      </c>
      <c r="N10" s="209">
        <v>0</v>
      </c>
      <c r="O10" s="209">
        <v>0</v>
      </c>
      <c r="P10" s="209">
        <v>0</v>
      </c>
    </row>
    <row r="11" spans="1:16" ht="12.75">
      <c r="A11" s="76" t="s">
        <v>197</v>
      </c>
      <c r="B11" s="77">
        <f aca="true" t="shared" si="2" ref="B11:N11">+B12+B19+B20</f>
        <v>3209.5</v>
      </c>
      <c r="C11" s="77">
        <f t="shared" si="2"/>
        <v>3620.6</v>
      </c>
      <c r="D11" s="77">
        <f t="shared" si="2"/>
        <v>4484.299999999999</v>
      </c>
      <c r="E11" s="319">
        <f t="shared" si="2"/>
        <v>5176.5</v>
      </c>
      <c r="F11" s="317">
        <f t="shared" si="2"/>
        <v>6725.874088661575</v>
      </c>
      <c r="G11" s="317">
        <f t="shared" si="2"/>
        <v>9202.7</v>
      </c>
      <c r="H11" s="317">
        <f t="shared" si="2"/>
        <v>9127.8</v>
      </c>
      <c r="I11" s="317">
        <f t="shared" si="2"/>
        <v>9992.699999999999</v>
      </c>
      <c r="J11" s="317">
        <f t="shared" si="2"/>
        <v>11226.799999999997</v>
      </c>
      <c r="K11" s="195">
        <f t="shared" si="2"/>
        <v>13437.300000000001</v>
      </c>
      <c r="L11" s="195">
        <f t="shared" si="2"/>
        <v>15723.000000000002</v>
      </c>
      <c r="M11" s="274">
        <f t="shared" si="2"/>
        <v>16615.600000000002</v>
      </c>
      <c r="N11" s="195">
        <f t="shared" si="2"/>
        <v>18080.5</v>
      </c>
      <c r="O11" s="195">
        <f>+O12+O19+O20</f>
        <v>16552.4</v>
      </c>
      <c r="P11" s="195">
        <f>+P12+P19+P20</f>
        <v>13715.1</v>
      </c>
    </row>
    <row r="12" spans="1:16" ht="12.75">
      <c r="A12" s="76" t="s">
        <v>198</v>
      </c>
      <c r="B12" s="77">
        <f>+B13+B14+B15+B16+B18</f>
        <v>2789.5</v>
      </c>
      <c r="C12" s="77">
        <f>+C13+C14+C15+C16+C18</f>
        <v>3165.4999999999995</v>
      </c>
      <c r="D12" s="77">
        <f>+D13+D14+D15+D16+D18</f>
        <v>3741</v>
      </c>
      <c r="E12" s="319">
        <f>+E13+E14+E15+E16+E17+E18</f>
        <v>4244</v>
      </c>
      <c r="F12" s="317">
        <f aca="true" t="shared" si="3" ref="F12:N12">+F13+F14+F15+F16+F17+F18</f>
        <v>4749.374088661575</v>
      </c>
      <c r="G12" s="317">
        <f t="shared" si="3"/>
        <v>6612</v>
      </c>
      <c r="H12" s="317">
        <f t="shared" si="3"/>
        <v>7256.6</v>
      </c>
      <c r="I12" s="317">
        <f t="shared" si="3"/>
        <v>8803.699999999999</v>
      </c>
      <c r="J12" s="317">
        <f t="shared" si="3"/>
        <v>9765.099999999999</v>
      </c>
      <c r="K12" s="319">
        <f t="shared" si="3"/>
        <v>12254.7</v>
      </c>
      <c r="L12" s="319">
        <f t="shared" si="3"/>
        <v>13667.400000000001</v>
      </c>
      <c r="M12" s="319">
        <f t="shared" si="3"/>
        <v>14459.800000000001</v>
      </c>
      <c r="N12" s="319">
        <f t="shared" si="3"/>
        <v>15588.2</v>
      </c>
      <c r="O12" s="319">
        <f>+O13+O14+O15+O16+O17+O18</f>
        <v>14017.5</v>
      </c>
      <c r="P12" s="319">
        <f>+P13+P14+P15+P16+P17+P18</f>
        <v>11849.9</v>
      </c>
    </row>
    <row r="13" spans="1:16" ht="12.75">
      <c r="A13" s="131" t="s">
        <v>199</v>
      </c>
      <c r="B13" s="132">
        <v>591.8</v>
      </c>
      <c r="C13" s="132">
        <v>701.9</v>
      </c>
      <c r="D13" s="132">
        <v>936.6</v>
      </c>
      <c r="E13" s="320">
        <v>1068</v>
      </c>
      <c r="F13" s="318">
        <v>1268.0165334736546</v>
      </c>
      <c r="G13" s="318">
        <v>2369.2</v>
      </c>
      <c r="H13" s="318">
        <v>2517.5</v>
      </c>
      <c r="I13" s="318">
        <v>2353.1</v>
      </c>
      <c r="J13" s="193">
        <v>3030.2</v>
      </c>
      <c r="K13" s="197">
        <v>3312.9</v>
      </c>
      <c r="L13" s="212">
        <v>3847.4</v>
      </c>
      <c r="M13" s="273">
        <v>4160.7</v>
      </c>
      <c r="N13" s="189">
        <v>4734.2</v>
      </c>
      <c r="O13" s="189">
        <v>3639.7</v>
      </c>
      <c r="P13" s="189">
        <v>3275.6</v>
      </c>
    </row>
    <row r="14" spans="1:16" ht="12.75">
      <c r="A14" s="131" t="s">
        <v>200</v>
      </c>
      <c r="B14" s="132">
        <v>1583.2</v>
      </c>
      <c r="C14" s="132">
        <v>1719.6</v>
      </c>
      <c r="D14" s="132">
        <v>1974.9</v>
      </c>
      <c r="E14" s="320">
        <v>2228.2</v>
      </c>
      <c r="F14" s="318">
        <v>2508.76926</v>
      </c>
      <c r="G14" s="318">
        <v>2836.5</v>
      </c>
      <c r="H14" s="318">
        <v>3018.5</v>
      </c>
      <c r="I14" s="318">
        <v>3896.1</v>
      </c>
      <c r="J14" s="193">
        <v>4200.4</v>
      </c>
      <c r="K14" s="189">
        <v>5415</v>
      </c>
      <c r="L14" s="212">
        <v>6056.1</v>
      </c>
      <c r="M14" s="273">
        <v>6375.6</v>
      </c>
      <c r="N14" s="189">
        <v>6352.3</v>
      </c>
      <c r="O14" s="189">
        <v>5399.7</v>
      </c>
      <c r="P14" s="189">
        <v>4946</v>
      </c>
    </row>
    <row r="15" spans="1:16" ht="12.75">
      <c r="A15" s="131" t="s">
        <v>214</v>
      </c>
      <c r="B15" s="132">
        <v>180.5</v>
      </c>
      <c r="C15" s="132">
        <v>202.1</v>
      </c>
      <c r="D15" s="132">
        <v>220.6</v>
      </c>
      <c r="E15" s="320">
        <v>257.4</v>
      </c>
      <c r="F15" s="318">
        <v>219.8063666666667</v>
      </c>
      <c r="G15" s="318">
        <v>473.6</v>
      </c>
      <c r="H15" s="318">
        <v>448.1</v>
      </c>
      <c r="I15" s="318">
        <v>530.3</v>
      </c>
      <c r="J15" s="193">
        <v>617.9</v>
      </c>
      <c r="K15" s="197">
        <v>684.5</v>
      </c>
      <c r="L15" s="212">
        <v>743.6</v>
      </c>
      <c r="M15" s="273">
        <v>803.2</v>
      </c>
      <c r="N15" s="189">
        <v>839.6</v>
      </c>
      <c r="O15" s="189">
        <v>789.6</v>
      </c>
      <c r="P15" s="189">
        <v>762.4</v>
      </c>
    </row>
    <row r="16" spans="1:16" ht="12.75">
      <c r="A16" s="131" t="s">
        <v>202</v>
      </c>
      <c r="B16" s="132">
        <v>382.1</v>
      </c>
      <c r="C16" s="132">
        <v>453.7</v>
      </c>
      <c r="D16" s="132">
        <v>546.5</v>
      </c>
      <c r="E16" s="320">
        <v>618.2</v>
      </c>
      <c r="F16" s="318">
        <v>678.5819285212542</v>
      </c>
      <c r="G16" s="318">
        <v>789.4</v>
      </c>
      <c r="H16" s="318">
        <v>923.4</v>
      </c>
      <c r="I16" s="318">
        <v>1152.4</v>
      </c>
      <c r="J16" s="193">
        <v>1155.8</v>
      </c>
      <c r="K16" s="197">
        <v>1261.1</v>
      </c>
      <c r="L16" s="212">
        <v>1352.2</v>
      </c>
      <c r="M16" s="273">
        <v>1357.1</v>
      </c>
      <c r="N16" s="189">
        <v>2025.7</v>
      </c>
      <c r="O16" s="189">
        <v>1632.7</v>
      </c>
      <c r="P16" s="189">
        <v>1208.3</v>
      </c>
    </row>
    <row r="17" spans="1:16" ht="12.75">
      <c r="A17" s="168" t="s">
        <v>458</v>
      </c>
      <c r="B17" s="132"/>
      <c r="C17" s="132"/>
      <c r="D17" s="132"/>
      <c r="E17" s="177">
        <v>0</v>
      </c>
      <c r="F17" s="193">
        <v>0</v>
      </c>
      <c r="G17" s="193">
        <v>0</v>
      </c>
      <c r="H17" s="193">
        <v>0</v>
      </c>
      <c r="I17" s="273">
        <v>365</v>
      </c>
      <c r="J17" s="212">
        <v>491</v>
      </c>
      <c r="K17" s="189">
        <v>1160</v>
      </c>
      <c r="L17" s="247">
        <v>1225</v>
      </c>
      <c r="M17" s="283">
        <v>1260</v>
      </c>
      <c r="N17" s="189">
        <v>1083</v>
      </c>
      <c r="O17" s="189">
        <v>965</v>
      </c>
      <c r="P17" s="189">
        <v>749</v>
      </c>
    </row>
    <row r="18" spans="1:16" ht="12.75">
      <c r="A18" s="131" t="s">
        <v>215</v>
      </c>
      <c r="B18" s="132">
        <v>51.9</v>
      </c>
      <c r="C18" s="132">
        <v>88.2</v>
      </c>
      <c r="D18" s="132">
        <v>62.4</v>
      </c>
      <c r="E18" s="320">
        <v>72.2</v>
      </c>
      <c r="F18" s="318">
        <v>74.2</v>
      </c>
      <c r="G18" s="318">
        <v>143.3</v>
      </c>
      <c r="H18" s="318">
        <v>349.1</v>
      </c>
      <c r="I18" s="318">
        <v>506.8</v>
      </c>
      <c r="J18" s="193">
        <v>269.8</v>
      </c>
      <c r="K18" s="197">
        <v>421.2</v>
      </c>
      <c r="L18" s="212">
        <v>443.1</v>
      </c>
      <c r="M18" s="273">
        <v>503.2</v>
      </c>
      <c r="N18" s="189">
        <v>553.4</v>
      </c>
      <c r="O18" s="189">
        <v>1590.8</v>
      </c>
      <c r="P18" s="189">
        <v>908.6</v>
      </c>
    </row>
    <row r="19" spans="1:16" ht="12.75">
      <c r="A19" s="131" t="s">
        <v>216</v>
      </c>
      <c r="B19" s="132">
        <v>374.9</v>
      </c>
      <c r="C19" s="132">
        <v>445.3</v>
      </c>
      <c r="D19" s="132">
        <v>356.4</v>
      </c>
      <c r="E19" s="320">
        <v>452.6</v>
      </c>
      <c r="F19" s="318">
        <v>505.3</v>
      </c>
      <c r="G19" s="318">
        <v>972.5</v>
      </c>
      <c r="H19" s="318">
        <v>752.4</v>
      </c>
      <c r="I19" s="318">
        <v>829.7</v>
      </c>
      <c r="J19" s="193">
        <v>1209.9</v>
      </c>
      <c r="K19" s="197">
        <v>1128.2</v>
      </c>
      <c r="L19" s="212">
        <v>1960.5</v>
      </c>
      <c r="M19" s="273">
        <v>2060.8</v>
      </c>
      <c r="N19" s="209">
        <v>2021.1</v>
      </c>
      <c r="O19" s="209">
        <v>2151.9</v>
      </c>
      <c r="P19" s="209">
        <v>1593.7</v>
      </c>
    </row>
    <row r="20" spans="1:16" ht="13.5" thickBot="1">
      <c r="A20" s="131" t="s">
        <v>217</v>
      </c>
      <c r="B20" s="132">
        <v>45.1</v>
      </c>
      <c r="C20" s="132">
        <v>9.8</v>
      </c>
      <c r="D20" s="132">
        <v>386.9</v>
      </c>
      <c r="E20" s="320">
        <v>479.9</v>
      </c>
      <c r="F20" s="318">
        <v>1471.2</v>
      </c>
      <c r="G20" s="318">
        <v>1618.2</v>
      </c>
      <c r="H20" s="318">
        <v>1118.8</v>
      </c>
      <c r="I20" s="318">
        <v>359.3</v>
      </c>
      <c r="J20" s="193">
        <v>251.8</v>
      </c>
      <c r="K20" s="197">
        <v>54.4</v>
      </c>
      <c r="L20" s="219">
        <v>95.1</v>
      </c>
      <c r="M20" s="276">
        <v>95</v>
      </c>
      <c r="N20" s="209">
        <v>471.2</v>
      </c>
      <c r="O20" s="209">
        <v>383</v>
      </c>
      <c r="P20" s="209">
        <v>271.5</v>
      </c>
    </row>
    <row r="21" spans="1:16" ht="13.5" thickBot="1">
      <c r="A21" s="360" t="s">
        <v>4</v>
      </c>
      <c r="B21" s="30">
        <f aca="true" t="shared" si="4" ref="B21:J21">+B22+B29</f>
        <v>5009.7</v>
      </c>
      <c r="C21" s="30">
        <f t="shared" si="4"/>
        <v>5497.8</v>
      </c>
      <c r="D21" s="30">
        <f t="shared" si="4"/>
        <v>6232.1</v>
      </c>
      <c r="E21" s="30">
        <f t="shared" si="4"/>
        <v>7010.900000000001</v>
      </c>
      <c r="F21" s="30">
        <f t="shared" si="4"/>
        <v>8627.364000000001</v>
      </c>
      <c r="G21" s="30">
        <f t="shared" si="4"/>
        <v>14389.000000000002</v>
      </c>
      <c r="H21" s="30">
        <f t="shared" si="4"/>
        <v>14217.9</v>
      </c>
      <c r="I21" s="30">
        <f t="shared" si="4"/>
        <v>15641.5</v>
      </c>
      <c r="J21" s="30">
        <f t="shared" si="4"/>
        <v>18434.6</v>
      </c>
      <c r="K21" s="30">
        <f aca="true" t="shared" si="5" ref="K21:P21">+K22+K29</f>
        <v>21239.699999999997</v>
      </c>
      <c r="L21" s="30">
        <f t="shared" si="5"/>
        <v>25861.3</v>
      </c>
      <c r="M21" s="215">
        <f t="shared" si="5"/>
        <v>26793.9</v>
      </c>
      <c r="N21" s="30">
        <f t="shared" si="5"/>
        <v>24149.1</v>
      </c>
      <c r="O21" s="30">
        <f t="shared" si="5"/>
        <v>24103.3</v>
      </c>
      <c r="P21" s="30">
        <f t="shared" si="5"/>
        <v>18235</v>
      </c>
    </row>
    <row r="22" spans="1:16" ht="12.75">
      <c r="A22" s="76" t="s">
        <v>206</v>
      </c>
      <c r="B22" s="77">
        <f aca="true" t="shared" si="6" ref="B22:N22">+B23+B26+B27+B28</f>
        <v>3692.6</v>
      </c>
      <c r="C22" s="77">
        <f t="shared" si="6"/>
        <v>4103.3</v>
      </c>
      <c r="D22" s="77">
        <f t="shared" si="6"/>
        <v>4720.5</v>
      </c>
      <c r="E22" s="317">
        <f t="shared" si="6"/>
        <v>5341.900000000001</v>
      </c>
      <c r="F22" s="317">
        <f t="shared" si="6"/>
        <v>5999.8640000000005</v>
      </c>
      <c r="G22" s="317">
        <f t="shared" si="6"/>
        <v>8460.400000000001</v>
      </c>
      <c r="H22" s="317">
        <f t="shared" si="6"/>
        <v>8934</v>
      </c>
      <c r="I22" s="317">
        <f t="shared" si="6"/>
        <v>9432.1</v>
      </c>
      <c r="J22" s="317">
        <f t="shared" si="6"/>
        <v>10399.199999999999</v>
      </c>
      <c r="K22" s="195">
        <f t="shared" si="6"/>
        <v>11996.099999999999</v>
      </c>
      <c r="L22" s="218">
        <f t="shared" si="6"/>
        <v>14307.5</v>
      </c>
      <c r="M22" s="272">
        <f t="shared" si="6"/>
        <v>14981.5</v>
      </c>
      <c r="N22" s="218">
        <f t="shared" si="6"/>
        <v>14483.599999999999</v>
      </c>
      <c r="O22" s="218">
        <f>+O23+O26+O27+O28</f>
        <v>14513.5</v>
      </c>
      <c r="P22" s="218">
        <f>+P23+P26+P27+P28</f>
        <v>12173.3</v>
      </c>
    </row>
    <row r="23" spans="1:16" ht="12.75">
      <c r="A23" s="131" t="s">
        <v>207</v>
      </c>
      <c r="B23" s="132">
        <f aca="true" t="shared" si="7" ref="B23:N23">+B24+B25</f>
        <v>826.9</v>
      </c>
      <c r="C23" s="132">
        <f t="shared" si="7"/>
        <v>813.5</v>
      </c>
      <c r="D23" s="132">
        <f t="shared" si="7"/>
        <v>855.2</v>
      </c>
      <c r="E23" s="318">
        <f t="shared" si="7"/>
        <v>941.7</v>
      </c>
      <c r="F23" s="318">
        <f t="shared" si="7"/>
        <v>915.2640000000001</v>
      </c>
      <c r="G23" s="318">
        <f t="shared" si="7"/>
        <v>772</v>
      </c>
      <c r="H23" s="318">
        <f t="shared" si="7"/>
        <v>474.1</v>
      </c>
      <c r="I23" s="318">
        <f t="shared" si="7"/>
        <v>552</v>
      </c>
      <c r="J23" s="318">
        <f t="shared" si="7"/>
        <v>673</v>
      </c>
      <c r="K23" s="196">
        <f t="shared" si="7"/>
        <v>827.9</v>
      </c>
      <c r="L23" s="196">
        <f t="shared" si="7"/>
        <v>1168.6</v>
      </c>
      <c r="M23" s="275">
        <f t="shared" si="7"/>
        <v>1397.1</v>
      </c>
      <c r="N23" s="196">
        <f t="shared" si="7"/>
        <v>1759.3000000000002</v>
      </c>
      <c r="O23" s="196">
        <f>+O24+O25</f>
        <v>1938.3999999999999</v>
      </c>
      <c r="P23" s="196">
        <f>+P24+P25</f>
        <v>1941.6</v>
      </c>
    </row>
    <row r="24" spans="1:16" s="4" customFormat="1" ht="12.75">
      <c r="A24" s="131" t="s">
        <v>208</v>
      </c>
      <c r="B24" s="132">
        <v>614.4</v>
      </c>
      <c r="C24" s="132">
        <v>598.1</v>
      </c>
      <c r="D24" s="132">
        <v>630.7</v>
      </c>
      <c r="E24" s="318">
        <v>714.2</v>
      </c>
      <c r="F24" s="318">
        <v>733.6790000000001</v>
      </c>
      <c r="G24" s="318">
        <v>627.3</v>
      </c>
      <c r="H24" s="318">
        <v>293.7</v>
      </c>
      <c r="I24" s="318">
        <v>305.6</v>
      </c>
      <c r="J24" s="193">
        <v>356.9</v>
      </c>
      <c r="K24" s="189">
        <v>464.9</v>
      </c>
      <c r="L24" s="196">
        <v>652.3</v>
      </c>
      <c r="M24" s="214">
        <v>715</v>
      </c>
      <c r="N24" s="209">
        <v>970.6</v>
      </c>
      <c r="O24" s="209">
        <v>1147.6</v>
      </c>
      <c r="P24" s="209">
        <v>1248.2</v>
      </c>
    </row>
    <row r="25" spans="1:16" ht="12.75">
      <c r="A25" s="131" t="s">
        <v>209</v>
      </c>
      <c r="B25" s="132">
        <v>212.5</v>
      </c>
      <c r="C25" s="132">
        <v>215.4</v>
      </c>
      <c r="D25" s="132">
        <v>224.5</v>
      </c>
      <c r="E25" s="318">
        <v>227.5</v>
      </c>
      <c r="F25" s="318">
        <v>181.585</v>
      </c>
      <c r="G25" s="318">
        <v>144.7</v>
      </c>
      <c r="H25" s="318">
        <v>180.4</v>
      </c>
      <c r="I25" s="318">
        <v>246.4</v>
      </c>
      <c r="J25" s="193">
        <v>316.1</v>
      </c>
      <c r="K25" s="197">
        <v>363</v>
      </c>
      <c r="L25" s="212">
        <v>516.3</v>
      </c>
      <c r="M25" s="273">
        <v>682.1</v>
      </c>
      <c r="N25" s="209">
        <v>788.7</v>
      </c>
      <c r="O25" s="209">
        <v>790.8</v>
      </c>
      <c r="P25" s="209">
        <v>693.4</v>
      </c>
    </row>
    <row r="26" spans="1:16" ht="12.75">
      <c r="A26" s="131" t="s">
        <v>210</v>
      </c>
      <c r="B26" s="132">
        <v>1863.7</v>
      </c>
      <c r="C26" s="132">
        <v>2048.8</v>
      </c>
      <c r="D26" s="132">
        <v>2299</v>
      </c>
      <c r="E26" s="318">
        <v>2581.4</v>
      </c>
      <c r="F26" s="318">
        <v>2913.9</v>
      </c>
      <c r="G26" s="318">
        <v>3928.6</v>
      </c>
      <c r="H26" s="318">
        <v>4707.8</v>
      </c>
      <c r="I26" s="318">
        <v>5049.3</v>
      </c>
      <c r="J26" s="193">
        <v>6466.2</v>
      </c>
      <c r="K26" s="189">
        <v>7352.9</v>
      </c>
      <c r="L26" s="212">
        <v>7897.1</v>
      </c>
      <c r="M26" s="273">
        <v>8359</v>
      </c>
      <c r="N26" s="209">
        <v>8761.5</v>
      </c>
      <c r="O26" s="209">
        <v>8870.1</v>
      </c>
      <c r="P26" s="209">
        <v>7231</v>
      </c>
    </row>
    <row r="27" spans="1:16" ht="12.75">
      <c r="A27" s="131" t="s">
        <v>211</v>
      </c>
      <c r="B27" s="132">
        <v>329.1</v>
      </c>
      <c r="C27" s="132">
        <v>363.4</v>
      </c>
      <c r="D27" s="132">
        <v>355.2</v>
      </c>
      <c r="E27" s="318">
        <v>458.5</v>
      </c>
      <c r="F27" s="318">
        <v>537.4</v>
      </c>
      <c r="G27" s="318">
        <v>844.6</v>
      </c>
      <c r="H27" s="318">
        <v>824</v>
      </c>
      <c r="I27" s="318">
        <v>840.3</v>
      </c>
      <c r="J27" s="193">
        <v>1279.2</v>
      </c>
      <c r="K27" s="197">
        <v>1657.6</v>
      </c>
      <c r="L27" s="212">
        <v>2034.8</v>
      </c>
      <c r="M27" s="273">
        <v>2490.2</v>
      </c>
      <c r="N27" s="269">
        <v>2409</v>
      </c>
      <c r="O27" s="269">
        <v>1934.6</v>
      </c>
      <c r="P27" s="269">
        <v>1631.3</v>
      </c>
    </row>
    <row r="28" spans="1:16" ht="12.75">
      <c r="A28" s="131" t="s">
        <v>308</v>
      </c>
      <c r="B28" s="132">
        <v>672.9</v>
      </c>
      <c r="C28" s="132">
        <v>877.6</v>
      </c>
      <c r="D28" s="132">
        <v>1211.1</v>
      </c>
      <c r="E28" s="318">
        <v>1360.3</v>
      </c>
      <c r="F28" s="318">
        <v>1633.3</v>
      </c>
      <c r="G28" s="318">
        <v>2915.2</v>
      </c>
      <c r="H28" s="318">
        <v>2928.1</v>
      </c>
      <c r="I28" s="318">
        <v>2990.5</v>
      </c>
      <c r="J28" s="193">
        <v>1980.8</v>
      </c>
      <c r="K28" s="197">
        <v>2157.7</v>
      </c>
      <c r="L28" s="212">
        <v>3207</v>
      </c>
      <c r="M28" s="273">
        <v>2735.2</v>
      </c>
      <c r="N28" s="269">
        <v>1553.8</v>
      </c>
      <c r="O28" s="269">
        <v>1770.4</v>
      </c>
      <c r="P28" s="269">
        <v>1369.4</v>
      </c>
    </row>
    <row r="29" spans="1:16" ht="13.5" thickBot="1">
      <c r="A29" s="76" t="s">
        <v>212</v>
      </c>
      <c r="B29" s="77">
        <v>1317.1</v>
      </c>
      <c r="C29" s="77">
        <v>1394.5</v>
      </c>
      <c r="D29" s="77">
        <v>1511.6</v>
      </c>
      <c r="E29" s="317">
        <v>1669</v>
      </c>
      <c r="F29" s="317">
        <v>2627.5</v>
      </c>
      <c r="G29" s="317">
        <v>5928.6</v>
      </c>
      <c r="H29" s="317">
        <v>5283.9</v>
      </c>
      <c r="I29" s="317">
        <v>6209.4</v>
      </c>
      <c r="J29" s="321">
        <v>8035.4</v>
      </c>
      <c r="K29" s="29">
        <v>9243.6</v>
      </c>
      <c r="L29" s="212">
        <v>11553.8</v>
      </c>
      <c r="M29" s="276">
        <v>11812.4</v>
      </c>
      <c r="N29" s="280">
        <v>9665.5</v>
      </c>
      <c r="O29" s="280">
        <v>9589.8</v>
      </c>
      <c r="P29" s="280">
        <v>6061.7</v>
      </c>
    </row>
    <row r="30" spans="1:16" ht="12.75">
      <c r="A30" s="76" t="s">
        <v>5</v>
      </c>
      <c r="B30" s="77"/>
      <c r="C30" s="77"/>
      <c r="D30" s="77"/>
      <c r="E30" s="317"/>
      <c r="F30" s="317">
        <v>-73.40097197</v>
      </c>
      <c r="G30" s="317"/>
      <c r="H30" s="317"/>
      <c r="I30" s="317"/>
      <c r="J30" s="193"/>
      <c r="K30" s="189"/>
      <c r="L30" s="207"/>
      <c r="M30" s="277"/>
      <c r="N30" s="209"/>
      <c r="O30" s="209"/>
      <c r="P30" s="209"/>
    </row>
    <row r="31" spans="1:16" ht="12.75">
      <c r="A31" s="76"/>
      <c r="B31" s="77"/>
      <c r="C31" s="77"/>
      <c r="D31" s="77"/>
      <c r="E31" s="317"/>
      <c r="F31" s="317"/>
      <c r="G31" s="317"/>
      <c r="H31" s="317"/>
      <c r="I31" s="317"/>
      <c r="J31" s="193"/>
      <c r="K31" s="189"/>
      <c r="L31" s="207"/>
      <c r="M31" s="277"/>
      <c r="N31" s="209"/>
      <c r="O31" s="209"/>
      <c r="P31" s="209"/>
    </row>
    <row r="32" spans="1:16" ht="12.75">
      <c r="A32" s="76" t="s">
        <v>6</v>
      </c>
      <c r="B32" s="195">
        <f aca="true" t="shared" si="8" ref="B32:J32">+B7-B21</f>
        <v>-239</v>
      </c>
      <c r="C32" s="195">
        <f t="shared" si="8"/>
        <v>-319.3000000000002</v>
      </c>
      <c r="D32" s="195">
        <f t="shared" si="8"/>
        <v>-180.5000000000009</v>
      </c>
      <c r="E32" s="195">
        <f t="shared" si="8"/>
        <v>-115.80000000000018</v>
      </c>
      <c r="F32" s="195">
        <f t="shared" si="8"/>
        <v>-137.1899113384261</v>
      </c>
      <c r="G32" s="195">
        <f t="shared" si="8"/>
        <v>-544.6000000000004</v>
      </c>
      <c r="H32" s="195">
        <f t="shared" si="8"/>
        <v>-2635.1000000000004</v>
      </c>
      <c r="I32" s="195">
        <f t="shared" si="8"/>
        <v>-1237.800000000001</v>
      </c>
      <c r="J32" s="195">
        <f t="shared" si="8"/>
        <v>-1236.4000000000015</v>
      </c>
      <c r="K32" s="195">
        <f aca="true" t="shared" si="9" ref="K32:P32">+K7-K21</f>
        <v>-1716.7999999999956</v>
      </c>
      <c r="L32" s="195">
        <f t="shared" si="9"/>
        <v>-5461.499999999996</v>
      </c>
      <c r="M32" s="274">
        <f t="shared" si="9"/>
        <v>-6413.399999999998</v>
      </c>
      <c r="N32" s="195">
        <f t="shared" si="9"/>
        <v>-3804.699999999997</v>
      </c>
      <c r="O32" s="195">
        <f t="shared" si="9"/>
        <v>-5547.5999999999985</v>
      </c>
      <c r="P32" s="195">
        <f t="shared" si="9"/>
        <v>-3109</v>
      </c>
    </row>
    <row r="33" spans="1:16" ht="12.75">
      <c r="A33" s="76"/>
      <c r="B33" s="133"/>
      <c r="C33" s="133"/>
      <c r="D33" s="133"/>
      <c r="E33" s="317"/>
      <c r="F33" s="317"/>
      <c r="G33" s="317"/>
      <c r="H33" s="317"/>
      <c r="I33" s="317"/>
      <c r="J33" s="193"/>
      <c r="K33" s="189"/>
      <c r="L33" s="207"/>
      <c r="M33" s="277"/>
      <c r="N33" s="209"/>
      <c r="O33" s="209"/>
      <c r="P33" s="209"/>
    </row>
    <row r="34" spans="1:16" s="4" customFormat="1" ht="13.5" thickBot="1">
      <c r="A34" s="78" t="s">
        <v>7</v>
      </c>
      <c r="B34" s="129">
        <f aca="true" t="shared" si="10" ref="B34:O34">+B32+B23</f>
        <v>587.9</v>
      </c>
      <c r="C34" s="129">
        <f t="shared" si="10"/>
        <v>494.1999999999998</v>
      </c>
      <c r="D34" s="129">
        <f t="shared" si="10"/>
        <v>674.6999999999991</v>
      </c>
      <c r="E34" s="316">
        <f t="shared" si="10"/>
        <v>825.8999999999999</v>
      </c>
      <c r="F34" s="316">
        <f t="shared" si="10"/>
        <v>778.074088661574</v>
      </c>
      <c r="G34" s="316">
        <f t="shared" si="10"/>
        <v>227.39999999999964</v>
      </c>
      <c r="H34" s="316">
        <f t="shared" si="10"/>
        <v>-2161.0000000000005</v>
      </c>
      <c r="I34" s="316">
        <f t="shared" si="10"/>
        <v>-685.8000000000011</v>
      </c>
      <c r="J34" s="316">
        <f t="shared" si="10"/>
        <v>-563.4000000000015</v>
      </c>
      <c r="K34" s="30">
        <f t="shared" si="10"/>
        <v>-888.8999999999957</v>
      </c>
      <c r="L34" s="30">
        <f t="shared" si="10"/>
        <v>-4292.899999999996</v>
      </c>
      <c r="M34" s="215">
        <f t="shared" si="10"/>
        <v>-5016.299999999997</v>
      </c>
      <c r="N34" s="30">
        <f t="shared" si="10"/>
        <v>-2045.399999999997</v>
      </c>
      <c r="O34" s="30">
        <f t="shared" si="10"/>
        <v>-3609.199999999999</v>
      </c>
      <c r="P34" s="30">
        <f>+P32+P23</f>
        <v>-1167.4</v>
      </c>
    </row>
    <row r="35" spans="1:14" s="4" customFormat="1" ht="12.75">
      <c r="A35" s="88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13"/>
      <c r="N35" s="10"/>
    </row>
    <row r="36" spans="1:12" s="4" customFormat="1" ht="12.75">
      <c r="A36" s="75" t="s">
        <v>14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13"/>
    </row>
    <row r="37" spans="1:12" s="4" customFormat="1" ht="12.75">
      <c r="A37" s="75" t="s">
        <v>15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13"/>
    </row>
    <row r="38" spans="1:12" s="4" customFormat="1" ht="12.75">
      <c r="A38" s="75" t="s">
        <v>16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3"/>
    </row>
    <row r="39" spans="1:11" ht="12.75">
      <c r="A39" s="75" t="s">
        <v>17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12.75">
      <c r="A40" s="75" t="s">
        <v>435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12.75">
      <c r="A41" s="75" t="s">
        <v>18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ht="12.75">
      <c r="A42" s="4" t="s">
        <v>230</v>
      </c>
    </row>
    <row r="43" ht="12.75">
      <c r="A43" s="4" t="s">
        <v>9</v>
      </c>
    </row>
    <row r="44" spans="1:16" ht="12.75">
      <c r="A44" s="350" t="s">
        <v>480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</row>
    <row r="45" spans="1:16" ht="12.75">
      <c r="A45" s="350" t="s">
        <v>474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33"/>
  <sheetViews>
    <sheetView zoomScalePageLayoutView="0" workbookViewId="0" topLeftCell="A1">
      <selection activeCell="P27" sqref="P27"/>
    </sheetView>
  </sheetViews>
  <sheetFormatPr defaultColWidth="11.421875" defaultRowHeight="12.75"/>
  <cols>
    <col min="1" max="1" width="31.00390625" style="0" customWidth="1"/>
    <col min="2" max="4" width="7.7109375" style="0" customWidth="1"/>
    <col min="5" max="6" width="8.00390625" style="0" customWidth="1"/>
    <col min="7" max="7" width="8.140625" style="0" customWidth="1"/>
    <col min="8" max="8" width="8.421875" style="0" customWidth="1"/>
    <col min="9" max="10" width="8.140625" style="0" customWidth="1"/>
    <col min="11" max="11" width="8.7109375" style="0" customWidth="1"/>
    <col min="12" max="12" width="8.140625" style="0" customWidth="1"/>
    <col min="13" max="13" width="7.7109375" style="0" customWidth="1"/>
    <col min="14" max="14" width="8.28125" style="0" customWidth="1"/>
    <col min="15" max="15" width="8.00390625" style="0" customWidth="1"/>
    <col min="16" max="16" width="9.421875" style="0" customWidth="1"/>
  </cols>
  <sheetData>
    <row r="1" spans="1:7" ht="12.75">
      <c r="A1" s="32" t="s">
        <v>220</v>
      </c>
      <c r="G1" t="s">
        <v>11</v>
      </c>
    </row>
    <row r="2" ht="12.75">
      <c r="A2" s="32" t="s">
        <v>349</v>
      </c>
    </row>
    <row r="3" ht="12" customHeight="1">
      <c r="A3" s="32" t="s">
        <v>12</v>
      </c>
    </row>
    <row r="4" ht="12" customHeight="1" thickBot="1">
      <c r="A4" s="32"/>
    </row>
    <row r="5" spans="1:16" ht="13.5" thickBot="1">
      <c r="A5" s="597" t="s">
        <v>3</v>
      </c>
      <c r="B5" s="3">
        <v>2003</v>
      </c>
      <c r="C5" s="3">
        <v>2004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15">
        <v>2013</v>
      </c>
      <c r="M5" s="15">
        <v>2014</v>
      </c>
      <c r="N5" s="271">
        <v>2015</v>
      </c>
      <c r="O5" s="271">
        <v>2016</v>
      </c>
      <c r="P5" s="173" t="s">
        <v>596</v>
      </c>
    </row>
    <row r="6" spans="1:16" ht="13.5" thickBot="1">
      <c r="A6" s="598"/>
      <c r="B6" s="127">
        <f aca="true" t="shared" si="0" ref="B6:J6">+B7+B8</f>
        <v>2903.7</v>
      </c>
      <c r="C6" s="127">
        <f t="shared" si="0"/>
        <v>3959.9</v>
      </c>
      <c r="D6" s="127">
        <f t="shared" si="0"/>
        <v>4436.400000000001</v>
      </c>
      <c r="E6" s="127">
        <f t="shared" si="0"/>
        <v>5996.1</v>
      </c>
      <c r="F6" s="127">
        <f t="shared" si="0"/>
        <v>8272.7</v>
      </c>
      <c r="G6" s="127">
        <f t="shared" si="0"/>
        <v>11508.4</v>
      </c>
      <c r="H6" s="127">
        <f t="shared" si="0"/>
        <v>9200.7</v>
      </c>
      <c r="I6" s="127">
        <f t="shared" si="0"/>
        <v>9930.9</v>
      </c>
      <c r="J6" s="143">
        <f t="shared" si="0"/>
        <v>15768.3</v>
      </c>
      <c r="K6" s="144">
        <f aca="true" t="shared" si="1" ref="K6:P6">+K7+K8</f>
        <v>16517.300000000003</v>
      </c>
      <c r="L6" s="144">
        <f t="shared" si="1"/>
        <v>18628</v>
      </c>
      <c r="M6" s="144">
        <f t="shared" si="1"/>
        <v>19765.9</v>
      </c>
      <c r="N6" s="144">
        <f t="shared" si="1"/>
        <v>16605.7</v>
      </c>
      <c r="O6" s="144">
        <f t="shared" si="1"/>
        <v>15549.099999999999</v>
      </c>
      <c r="P6" s="144">
        <f t="shared" si="1"/>
        <v>14245.4</v>
      </c>
    </row>
    <row r="7" spans="1:16" ht="12.75">
      <c r="A7" s="18" t="s">
        <v>194</v>
      </c>
      <c r="B7" s="139">
        <v>102.5</v>
      </c>
      <c r="C7" s="139">
        <v>557.5</v>
      </c>
      <c r="D7" s="139">
        <v>644.2</v>
      </c>
      <c r="E7" s="139">
        <v>1728</v>
      </c>
      <c r="F7" s="139">
        <v>2043.1</v>
      </c>
      <c r="G7" s="139">
        <v>4033.6</v>
      </c>
      <c r="H7" s="139">
        <v>2756.5</v>
      </c>
      <c r="I7" s="139">
        <v>3433.5</v>
      </c>
      <c r="J7" s="140">
        <v>6963.2</v>
      </c>
      <c r="K7" s="205">
        <v>6134.1</v>
      </c>
      <c r="L7" s="146">
        <v>6756.5</v>
      </c>
      <c r="M7" s="140">
        <v>7140.9</v>
      </c>
      <c r="N7" s="146">
        <v>4082.3</v>
      </c>
      <c r="O7" s="146">
        <v>2714.3</v>
      </c>
      <c r="P7" s="146">
        <v>3097.4</v>
      </c>
    </row>
    <row r="8" spans="1:16" ht="12.75">
      <c r="A8" s="106" t="s">
        <v>197</v>
      </c>
      <c r="B8" s="139">
        <f>+B9+B10+B11+B12</f>
        <v>2801.2</v>
      </c>
      <c r="C8" s="139">
        <f>+C9+C10+C11+C12</f>
        <v>3402.4</v>
      </c>
      <c r="D8" s="139">
        <f>+D9+D10+D11+D12</f>
        <v>3792.2000000000003</v>
      </c>
      <c r="E8" s="139">
        <f>+E9+E10+E11+E12</f>
        <v>4268.1</v>
      </c>
      <c r="F8" s="139">
        <f>+F9+F10+F11+F12</f>
        <v>6229.6</v>
      </c>
      <c r="G8" s="139">
        <v>7474.8</v>
      </c>
      <c r="H8" s="139">
        <v>6444.2</v>
      </c>
      <c r="I8" s="139">
        <v>6497.4</v>
      </c>
      <c r="J8" s="139">
        <v>8805.1</v>
      </c>
      <c r="K8" s="33">
        <v>10383.2</v>
      </c>
      <c r="L8" s="33">
        <v>11871.5</v>
      </c>
      <c r="M8" s="257">
        <v>12625</v>
      </c>
      <c r="N8" s="33">
        <v>12523.4</v>
      </c>
      <c r="O8" s="33">
        <v>12834.8</v>
      </c>
      <c r="P8" s="33">
        <v>11148</v>
      </c>
    </row>
    <row r="9" spans="1:16" ht="12.75">
      <c r="A9" s="106" t="s">
        <v>350</v>
      </c>
      <c r="B9" s="139">
        <v>915.8</v>
      </c>
      <c r="C9" s="139">
        <v>1038.3</v>
      </c>
      <c r="D9" s="139">
        <v>1120.8</v>
      </c>
      <c r="E9" s="139">
        <v>1572.3</v>
      </c>
      <c r="F9" s="139">
        <v>1808.4</v>
      </c>
      <c r="G9" s="139">
        <v>2108.5</v>
      </c>
      <c r="H9" s="139">
        <v>2069.4</v>
      </c>
      <c r="I9" s="139">
        <v>2545.6</v>
      </c>
      <c r="J9" s="140">
        <v>3973.4</v>
      </c>
      <c r="K9" s="33">
        <v>4752.9</v>
      </c>
      <c r="L9" s="146">
        <v>4551.2</v>
      </c>
      <c r="M9" s="140">
        <v>4727.2</v>
      </c>
      <c r="N9" s="146">
        <v>5060.2</v>
      </c>
      <c r="O9" s="146">
        <v>4755.2</v>
      </c>
      <c r="P9" s="146">
        <v>4601.9</v>
      </c>
    </row>
    <row r="10" spans="1:16" ht="12.75">
      <c r="A10" s="106" t="s">
        <v>351</v>
      </c>
      <c r="B10" s="177">
        <v>208.6</v>
      </c>
      <c r="C10" s="139">
        <v>215</v>
      </c>
      <c r="D10" s="139">
        <v>230.3</v>
      </c>
      <c r="E10" s="139">
        <v>211.7</v>
      </c>
      <c r="F10" s="139">
        <v>287</v>
      </c>
      <c r="G10" s="139">
        <v>356.8</v>
      </c>
      <c r="H10" s="139">
        <v>385.2</v>
      </c>
      <c r="I10" s="139">
        <v>382.9</v>
      </c>
      <c r="J10" s="140">
        <v>595.8</v>
      </c>
      <c r="K10" s="146">
        <v>497.5</v>
      </c>
      <c r="L10" s="146">
        <v>1012.8</v>
      </c>
      <c r="M10" s="180">
        <v>1348.5</v>
      </c>
      <c r="N10" s="198">
        <v>1556.5</v>
      </c>
      <c r="O10" s="198">
        <v>1594.7</v>
      </c>
      <c r="P10" s="198">
        <v>1571.3</v>
      </c>
    </row>
    <row r="11" spans="1:16" ht="12.75">
      <c r="A11" s="106" t="s">
        <v>352</v>
      </c>
      <c r="B11" s="139">
        <v>659.2</v>
      </c>
      <c r="C11" s="139">
        <v>923.1</v>
      </c>
      <c r="D11" s="139">
        <v>830.7</v>
      </c>
      <c r="E11" s="139">
        <v>825.8</v>
      </c>
      <c r="F11" s="139">
        <v>1308.6</v>
      </c>
      <c r="G11" s="139">
        <v>1939.4</v>
      </c>
      <c r="H11" s="139">
        <v>1400.2</v>
      </c>
      <c r="I11" s="139">
        <v>613.8</v>
      </c>
      <c r="J11" s="140">
        <v>719.6</v>
      </c>
      <c r="K11" s="146">
        <v>1257</v>
      </c>
      <c r="L11" s="146">
        <v>1870</v>
      </c>
      <c r="M11" s="140">
        <v>1682.6</v>
      </c>
      <c r="N11" s="198">
        <v>1797.5</v>
      </c>
      <c r="O11" s="198">
        <v>2053.4</v>
      </c>
      <c r="P11" s="198">
        <v>2156.5</v>
      </c>
    </row>
    <row r="12" spans="1:16" ht="12.75">
      <c r="A12" s="106" t="s">
        <v>353</v>
      </c>
      <c r="B12" s="139">
        <f aca="true" t="shared" si="2" ref="B12:N12">+B13+B14</f>
        <v>1017.5999999999999</v>
      </c>
      <c r="C12" s="139">
        <f t="shared" si="2"/>
        <v>1226</v>
      </c>
      <c r="D12" s="139">
        <f t="shared" si="2"/>
        <v>1610.4</v>
      </c>
      <c r="E12" s="139">
        <f t="shared" si="2"/>
        <v>1658.3</v>
      </c>
      <c r="F12" s="139">
        <f t="shared" si="2"/>
        <v>2825.6</v>
      </c>
      <c r="G12" s="139">
        <f t="shared" si="2"/>
        <v>3070.1000000000004</v>
      </c>
      <c r="H12" s="139">
        <f t="shared" si="2"/>
        <v>2589.5</v>
      </c>
      <c r="I12" s="178">
        <f t="shared" si="2"/>
        <v>2955.1</v>
      </c>
      <c r="J12" s="178">
        <f t="shared" si="2"/>
        <v>3516.3</v>
      </c>
      <c r="K12" s="178">
        <f t="shared" si="2"/>
        <v>3875.7999999999997</v>
      </c>
      <c r="L12" s="178">
        <f t="shared" si="2"/>
        <v>4437.6</v>
      </c>
      <c r="M12" s="178">
        <f t="shared" si="2"/>
        <v>4866.7</v>
      </c>
      <c r="N12" s="178">
        <f t="shared" si="2"/>
        <v>4109.099999999999</v>
      </c>
      <c r="O12" s="178">
        <f>+O13+O14</f>
        <v>4431.5</v>
      </c>
      <c r="P12" s="178">
        <f>+P13+P14</f>
        <v>2818.3</v>
      </c>
    </row>
    <row r="13" spans="1:16" ht="12.75">
      <c r="A13" s="106" t="s">
        <v>354</v>
      </c>
      <c r="B13" s="139">
        <v>830.9</v>
      </c>
      <c r="C13" s="139">
        <v>995.2</v>
      </c>
      <c r="D13" s="139">
        <v>1228.5</v>
      </c>
      <c r="E13" s="139">
        <v>1205.1</v>
      </c>
      <c r="F13" s="139">
        <v>2209.1</v>
      </c>
      <c r="G13" s="139">
        <v>2242.3</v>
      </c>
      <c r="H13" s="139">
        <v>2256.3</v>
      </c>
      <c r="I13" s="139">
        <v>2897.7</v>
      </c>
      <c r="J13" s="140">
        <v>3429.9</v>
      </c>
      <c r="K13" s="146">
        <v>3840.1</v>
      </c>
      <c r="L13" s="146">
        <v>4408</v>
      </c>
      <c r="M13" s="140">
        <v>4866.7</v>
      </c>
      <c r="N13" s="198">
        <v>4105.2</v>
      </c>
      <c r="O13" s="198">
        <v>4255.6</v>
      </c>
      <c r="P13" s="198">
        <v>2663.4</v>
      </c>
    </row>
    <row r="14" spans="1:16" ht="13.5" thickBot="1">
      <c r="A14" s="106" t="s">
        <v>355</v>
      </c>
      <c r="B14" s="139">
        <v>186.7</v>
      </c>
      <c r="C14" s="139">
        <v>230.8</v>
      </c>
      <c r="D14" s="139">
        <v>381.9</v>
      </c>
      <c r="E14" s="139">
        <v>453.2</v>
      </c>
      <c r="F14" s="139">
        <v>616.5</v>
      </c>
      <c r="G14" s="139">
        <v>827.8</v>
      </c>
      <c r="H14" s="139">
        <v>333.2</v>
      </c>
      <c r="I14" s="139">
        <v>57.4</v>
      </c>
      <c r="J14" s="140">
        <v>86.4</v>
      </c>
      <c r="K14" s="146">
        <v>35.7</v>
      </c>
      <c r="L14" s="146">
        <v>29.6</v>
      </c>
      <c r="M14" s="140">
        <v>0</v>
      </c>
      <c r="N14" s="198">
        <v>3.9</v>
      </c>
      <c r="O14" s="198">
        <v>175.9</v>
      </c>
      <c r="P14" s="198">
        <v>154.9</v>
      </c>
    </row>
    <row r="15" spans="1:16" ht="15" customHeight="1" thickBot="1">
      <c r="A15" s="21" t="s">
        <v>4</v>
      </c>
      <c r="B15" s="143">
        <f aca="true" t="shared" si="3" ref="B15:N15">+B16+B26</f>
        <v>2312.9</v>
      </c>
      <c r="C15" s="143">
        <f t="shared" si="3"/>
        <v>3018.4</v>
      </c>
      <c r="D15" s="143">
        <f t="shared" si="3"/>
        <v>3901.2999999999997</v>
      </c>
      <c r="E15" s="143">
        <f t="shared" si="3"/>
        <v>3996.2999999999997</v>
      </c>
      <c r="F15" s="143">
        <f t="shared" si="3"/>
        <v>7345.599999999999</v>
      </c>
      <c r="G15" s="143">
        <f t="shared" si="3"/>
        <v>10728.800000000001</v>
      </c>
      <c r="H15" s="143">
        <f t="shared" si="3"/>
        <v>8611.800000000001</v>
      </c>
      <c r="I15" s="143">
        <f t="shared" si="3"/>
        <v>9734</v>
      </c>
      <c r="J15" s="143">
        <f t="shared" si="3"/>
        <v>14482.2</v>
      </c>
      <c r="K15" s="144">
        <f t="shared" si="3"/>
        <v>15980.6</v>
      </c>
      <c r="L15" s="144">
        <f t="shared" si="3"/>
        <v>17112.1</v>
      </c>
      <c r="M15" s="144">
        <f t="shared" si="3"/>
        <v>18973.3</v>
      </c>
      <c r="N15" s="144">
        <f t="shared" si="3"/>
        <v>16526.2</v>
      </c>
      <c r="O15" s="144">
        <f>+O16+O26</f>
        <v>15645</v>
      </c>
      <c r="P15" s="144">
        <f>+P16+P26</f>
        <v>13778.8</v>
      </c>
    </row>
    <row r="16" spans="1:16" ht="12.75">
      <c r="A16" s="18" t="s">
        <v>206</v>
      </c>
      <c r="B16" s="139">
        <f aca="true" t="shared" si="4" ref="B16:N16">+B17+B18+B19+B22+B25</f>
        <v>1727.7</v>
      </c>
      <c r="C16" s="139">
        <f t="shared" si="4"/>
        <v>2342.8</v>
      </c>
      <c r="D16" s="139">
        <f t="shared" si="4"/>
        <v>3192.2</v>
      </c>
      <c r="E16" s="139">
        <f t="shared" si="4"/>
        <v>3256.2</v>
      </c>
      <c r="F16" s="139">
        <f t="shared" si="4"/>
        <v>6205.099999999999</v>
      </c>
      <c r="G16" s="139">
        <f t="shared" si="4"/>
        <v>9343.900000000001</v>
      </c>
      <c r="H16" s="139">
        <f t="shared" si="4"/>
        <v>7148.1</v>
      </c>
      <c r="I16" s="139">
        <f t="shared" si="4"/>
        <v>7967.1</v>
      </c>
      <c r="J16" s="139">
        <f t="shared" si="4"/>
        <v>12582.5</v>
      </c>
      <c r="K16" s="145">
        <f t="shared" si="4"/>
        <v>13809</v>
      </c>
      <c r="L16" s="145">
        <f t="shared" si="4"/>
        <v>14974.9</v>
      </c>
      <c r="M16" s="145">
        <f t="shared" si="4"/>
        <v>16126.8</v>
      </c>
      <c r="N16" s="145">
        <f t="shared" si="4"/>
        <v>14158.5</v>
      </c>
      <c r="O16" s="145">
        <f>+O17+O18+O19+O22+O25</f>
        <v>13258.6</v>
      </c>
      <c r="P16" s="145">
        <f>+P17+P18+P19+P22+P25</f>
        <v>11646.8</v>
      </c>
    </row>
    <row r="17" spans="1:16" ht="12.75">
      <c r="A17" s="106" t="s">
        <v>210</v>
      </c>
      <c r="B17" s="139">
        <v>425.3</v>
      </c>
      <c r="C17" s="139">
        <v>537.2</v>
      </c>
      <c r="D17" s="139">
        <v>607.8</v>
      </c>
      <c r="E17" s="139">
        <v>580.1</v>
      </c>
      <c r="F17" s="139">
        <v>778.7</v>
      </c>
      <c r="G17" s="139">
        <v>941.1</v>
      </c>
      <c r="H17" s="139">
        <v>1222</v>
      </c>
      <c r="I17" s="139">
        <v>768.6</v>
      </c>
      <c r="J17" s="140">
        <v>798.3</v>
      </c>
      <c r="K17" s="146">
        <v>992.1</v>
      </c>
      <c r="L17" s="146">
        <v>999.3</v>
      </c>
      <c r="M17" s="140">
        <v>1119.4</v>
      </c>
      <c r="N17" s="146">
        <v>1142.2</v>
      </c>
      <c r="O17" s="146">
        <v>1143.7</v>
      </c>
      <c r="P17" s="146">
        <v>969.1</v>
      </c>
    </row>
    <row r="18" spans="1:16" ht="12.75">
      <c r="A18" s="106" t="s">
        <v>211</v>
      </c>
      <c r="B18" s="139">
        <v>619.2</v>
      </c>
      <c r="C18" s="139">
        <v>669.8</v>
      </c>
      <c r="D18" s="139">
        <v>782.5</v>
      </c>
      <c r="E18" s="139">
        <v>1048.3</v>
      </c>
      <c r="F18" s="139">
        <v>1038.7</v>
      </c>
      <c r="G18" s="139">
        <v>1242.2</v>
      </c>
      <c r="H18" s="139">
        <v>1100.4</v>
      </c>
      <c r="I18" s="139">
        <v>995.7</v>
      </c>
      <c r="J18" s="140">
        <v>1264.6</v>
      </c>
      <c r="K18" s="146">
        <v>1815.4</v>
      </c>
      <c r="L18" s="146">
        <v>2400.3</v>
      </c>
      <c r="M18" s="140">
        <v>2837.4</v>
      </c>
      <c r="N18" s="146">
        <v>2702.8</v>
      </c>
      <c r="O18" s="146">
        <v>2749.3</v>
      </c>
      <c r="P18" s="146">
        <v>3620.4</v>
      </c>
    </row>
    <row r="19" spans="1:16" ht="12.75">
      <c r="A19" s="18" t="s">
        <v>207</v>
      </c>
      <c r="B19" s="139">
        <f aca="true" t="shared" si="5" ref="B19:N19">+B20+B21</f>
        <v>8.5</v>
      </c>
      <c r="C19" s="139">
        <f t="shared" si="5"/>
        <v>6.5</v>
      </c>
      <c r="D19" s="139">
        <f t="shared" si="5"/>
        <v>5.3</v>
      </c>
      <c r="E19" s="139">
        <f t="shared" si="5"/>
        <v>4.800000000000001</v>
      </c>
      <c r="F19" s="139">
        <f t="shared" si="5"/>
        <v>19.8</v>
      </c>
      <c r="G19" s="139">
        <f t="shared" si="5"/>
        <v>15.9</v>
      </c>
      <c r="H19" s="139">
        <f t="shared" si="5"/>
        <v>22</v>
      </c>
      <c r="I19" s="139">
        <f t="shared" si="5"/>
        <v>14.4</v>
      </c>
      <c r="J19" s="139">
        <f t="shared" si="5"/>
        <v>17.5</v>
      </c>
      <c r="K19" s="139">
        <f t="shared" si="5"/>
        <v>11.7</v>
      </c>
      <c r="L19" s="139">
        <f t="shared" si="5"/>
        <v>21.400000000000002</v>
      </c>
      <c r="M19" s="139">
        <f t="shared" si="5"/>
        <v>22.6</v>
      </c>
      <c r="N19" s="139">
        <f t="shared" si="5"/>
        <v>21.2</v>
      </c>
      <c r="O19" s="139">
        <f>+O20+O21</f>
        <v>19.1</v>
      </c>
      <c r="P19" s="139">
        <f>+P20+P21</f>
        <v>29.7</v>
      </c>
    </row>
    <row r="20" spans="1:16" ht="12.75">
      <c r="A20" s="18" t="s">
        <v>208</v>
      </c>
      <c r="B20" s="139">
        <v>6</v>
      </c>
      <c r="C20" s="139">
        <v>4.1</v>
      </c>
      <c r="D20" s="139">
        <v>4.1</v>
      </c>
      <c r="E20" s="139">
        <v>1.1</v>
      </c>
      <c r="F20" s="139">
        <v>18.3</v>
      </c>
      <c r="G20" s="139">
        <v>13.3</v>
      </c>
      <c r="H20" s="139">
        <v>14.2</v>
      </c>
      <c r="I20" s="139">
        <v>5.1</v>
      </c>
      <c r="J20" s="140">
        <v>14.9</v>
      </c>
      <c r="K20" s="146">
        <v>0.6</v>
      </c>
      <c r="L20" s="146">
        <v>0.6</v>
      </c>
      <c r="M20" s="140">
        <v>0.3</v>
      </c>
      <c r="N20" s="146">
        <v>0</v>
      </c>
      <c r="O20" s="146">
        <v>0</v>
      </c>
      <c r="P20" s="146">
        <v>0</v>
      </c>
    </row>
    <row r="21" spans="1:16" ht="12.75">
      <c r="A21" s="18" t="s">
        <v>209</v>
      </c>
      <c r="B21" s="139">
        <v>2.5</v>
      </c>
      <c r="C21" s="139">
        <v>2.4</v>
      </c>
      <c r="D21" s="139">
        <v>1.2</v>
      </c>
      <c r="E21" s="139">
        <v>3.7</v>
      </c>
      <c r="F21" s="139">
        <v>1.5</v>
      </c>
      <c r="G21" s="139">
        <v>2.6</v>
      </c>
      <c r="H21" s="139">
        <v>7.8</v>
      </c>
      <c r="I21" s="139">
        <v>9.3</v>
      </c>
      <c r="J21" s="140">
        <v>2.6</v>
      </c>
      <c r="K21" s="146">
        <v>11.1</v>
      </c>
      <c r="L21" s="146">
        <v>20.8</v>
      </c>
      <c r="M21" s="140">
        <v>22.3</v>
      </c>
      <c r="N21" s="146">
        <v>21.2</v>
      </c>
      <c r="O21" s="146">
        <v>19.1</v>
      </c>
      <c r="P21" s="146">
        <v>29.7</v>
      </c>
    </row>
    <row r="22" spans="1:16" ht="12.75">
      <c r="A22" s="106" t="s">
        <v>356</v>
      </c>
      <c r="B22" s="139">
        <f aca="true" t="shared" si="6" ref="B22:O22">+B23+B24</f>
        <v>651</v>
      </c>
      <c r="C22" s="139">
        <f t="shared" si="6"/>
        <v>979.3</v>
      </c>
      <c r="D22" s="139">
        <f t="shared" si="6"/>
        <v>1636.5</v>
      </c>
      <c r="E22" s="139">
        <f t="shared" si="6"/>
        <v>1623</v>
      </c>
      <c r="F22" s="139">
        <f t="shared" si="6"/>
        <v>4367.9</v>
      </c>
      <c r="G22" s="139">
        <f t="shared" si="6"/>
        <v>4102.6</v>
      </c>
      <c r="H22" s="139">
        <f t="shared" si="6"/>
        <v>2837.9</v>
      </c>
      <c r="I22" s="139">
        <f t="shared" si="6"/>
        <v>2582</v>
      </c>
      <c r="J22" s="139">
        <f t="shared" si="6"/>
        <v>3883.4</v>
      </c>
      <c r="K22" s="139">
        <f t="shared" si="6"/>
        <v>3685.4</v>
      </c>
      <c r="L22" s="139">
        <f t="shared" si="6"/>
        <v>4046</v>
      </c>
      <c r="M22" s="139">
        <f t="shared" si="6"/>
        <v>4260.9</v>
      </c>
      <c r="N22" s="145">
        <f t="shared" si="6"/>
        <v>4778</v>
      </c>
      <c r="O22" s="145">
        <f t="shared" si="6"/>
        <v>5196</v>
      </c>
      <c r="P22" s="145">
        <f>+P23+P24</f>
        <v>4419.8</v>
      </c>
    </row>
    <row r="23" spans="1:16" ht="12.75">
      <c r="A23" s="106" t="s">
        <v>357</v>
      </c>
      <c r="B23" s="139">
        <v>61.6</v>
      </c>
      <c r="C23" s="139">
        <v>75.3</v>
      </c>
      <c r="D23" s="139">
        <v>135</v>
      </c>
      <c r="E23" s="139">
        <v>112.5</v>
      </c>
      <c r="F23" s="139">
        <v>2840</v>
      </c>
      <c r="G23" s="139">
        <v>2244.8</v>
      </c>
      <c r="H23" s="139">
        <v>732.9</v>
      </c>
      <c r="I23" s="139">
        <v>38.9</v>
      </c>
      <c r="J23" s="140">
        <v>174.1</v>
      </c>
      <c r="K23" s="146">
        <v>39</v>
      </c>
      <c r="L23" s="146">
        <v>47</v>
      </c>
      <c r="M23" s="140">
        <v>47.9</v>
      </c>
      <c r="N23" s="146">
        <v>12.1</v>
      </c>
      <c r="O23" s="146">
        <v>19.4</v>
      </c>
      <c r="P23" s="146">
        <v>17</v>
      </c>
    </row>
    <row r="24" spans="1:16" ht="12.75">
      <c r="A24" s="106" t="s">
        <v>358</v>
      </c>
      <c r="B24" s="177">
        <v>589.4</v>
      </c>
      <c r="C24" s="139">
        <v>904</v>
      </c>
      <c r="D24" s="177">
        <v>1501.5</v>
      </c>
      <c r="E24" s="139">
        <v>1510.5</v>
      </c>
      <c r="F24" s="139">
        <v>1527.9</v>
      </c>
      <c r="G24" s="139">
        <v>1857.8</v>
      </c>
      <c r="H24" s="139">
        <v>2105</v>
      </c>
      <c r="I24" s="139">
        <v>2543.1</v>
      </c>
      <c r="J24" s="140">
        <v>3709.3</v>
      </c>
      <c r="K24" s="146">
        <v>3646.4</v>
      </c>
      <c r="L24" s="146">
        <v>3999</v>
      </c>
      <c r="M24" s="140">
        <v>4213</v>
      </c>
      <c r="N24" s="198">
        <v>4765.9</v>
      </c>
      <c r="O24" s="198">
        <v>5176.6</v>
      </c>
      <c r="P24" s="198">
        <v>4402.8</v>
      </c>
    </row>
    <row r="25" spans="1:16" ht="12.75">
      <c r="A25" s="106" t="s">
        <v>348</v>
      </c>
      <c r="B25" s="139">
        <v>23.7</v>
      </c>
      <c r="C25" s="139">
        <v>150</v>
      </c>
      <c r="D25" s="139">
        <v>160.1</v>
      </c>
      <c r="E25" s="139">
        <v>0</v>
      </c>
      <c r="F25" s="139">
        <v>0</v>
      </c>
      <c r="G25" s="139">
        <v>3042.1</v>
      </c>
      <c r="H25" s="139">
        <v>1965.8</v>
      </c>
      <c r="I25" s="139">
        <v>3606.4</v>
      </c>
      <c r="J25" s="140">
        <v>6618.7</v>
      </c>
      <c r="K25" s="146">
        <v>7304.4</v>
      </c>
      <c r="L25" s="146">
        <v>7507.9</v>
      </c>
      <c r="M25" s="140">
        <v>7886.5</v>
      </c>
      <c r="N25" s="146">
        <v>5514.3</v>
      </c>
      <c r="O25" s="146">
        <v>4150.5</v>
      </c>
      <c r="P25" s="146">
        <v>2607.8</v>
      </c>
    </row>
    <row r="26" spans="1:16" ht="12.75">
      <c r="A26" s="18" t="s">
        <v>212</v>
      </c>
      <c r="B26" s="139">
        <v>585.2</v>
      </c>
      <c r="C26" s="139">
        <v>675.6</v>
      </c>
      <c r="D26" s="139">
        <v>709.1</v>
      </c>
      <c r="E26" s="139">
        <v>740.1</v>
      </c>
      <c r="F26" s="139">
        <v>1140.5</v>
      </c>
      <c r="G26" s="139">
        <v>1384.9</v>
      </c>
      <c r="H26" s="139">
        <v>1463.7</v>
      </c>
      <c r="I26" s="139">
        <v>1766.9</v>
      </c>
      <c r="J26" s="140">
        <v>1899.7</v>
      </c>
      <c r="K26" s="146">
        <v>2171.6</v>
      </c>
      <c r="L26" s="146">
        <v>2137.2</v>
      </c>
      <c r="M26" s="140">
        <v>2846.5</v>
      </c>
      <c r="N26" s="146">
        <v>2367.7</v>
      </c>
      <c r="O26" s="146">
        <v>2386.4</v>
      </c>
      <c r="P26" s="146">
        <v>2132</v>
      </c>
    </row>
    <row r="27" spans="1:16" ht="12.75">
      <c r="A27" s="17" t="s">
        <v>5</v>
      </c>
      <c r="B27" s="113"/>
      <c r="C27" s="113"/>
      <c r="D27" s="113"/>
      <c r="E27" s="113"/>
      <c r="F27" s="113"/>
      <c r="G27" s="113"/>
      <c r="H27" s="113"/>
      <c r="I27" s="113"/>
      <c r="J27" s="179"/>
      <c r="K27" s="33"/>
      <c r="L27" s="33"/>
      <c r="M27" s="18"/>
      <c r="N27" s="33"/>
      <c r="O27" s="33"/>
      <c r="P27" s="33"/>
    </row>
    <row r="28" spans="1:16" ht="9.75" customHeight="1">
      <c r="A28" s="17"/>
      <c r="B28" s="113"/>
      <c r="C28" s="113"/>
      <c r="D28" s="113"/>
      <c r="E28" s="113"/>
      <c r="F28" s="113"/>
      <c r="G28" s="113"/>
      <c r="H28" s="113"/>
      <c r="I28" s="113"/>
      <c r="J28" s="179"/>
      <c r="K28" s="33"/>
      <c r="L28" s="33"/>
      <c r="M28" s="18"/>
      <c r="N28" s="33"/>
      <c r="O28" s="33"/>
      <c r="P28" s="33"/>
    </row>
    <row r="29" spans="1:16" ht="12.75">
      <c r="A29" s="17" t="s">
        <v>6</v>
      </c>
      <c r="B29" s="113">
        <f aca="true" t="shared" si="7" ref="B29:O29">+B6-B15</f>
        <v>590.7999999999997</v>
      </c>
      <c r="C29" s="113">
        <f t="shared" si="7"/>
        <v>941.5</v>
      </c>
      <c r="D29" s="113">
        <f t="shared" si="7"/>
        <v>535.1000000000008</v>
      </c>
      <c r="E29" s="113">
        <f t="shared" si="7"/>
        <v>1999.8000000000006</v>
      </c>
      <c r="F29" s="113">
        <f t="shared" si="7"/>
        <v>927.1000000000013</v>
      </c>
      <c r="G29" s="113">
        <f t="shared" si="7"/>
        <v>779.5999999999985</v>
      </c>
      <c r="H29" s="113">
        <f t="shared" si="7"/>
        <v>588.8999999999996</v>
      </c>
      <c r="I29" s="113">
        <f t="shared" si="7"/>
        <v>196.89999999999964</v>
      </c>
      <c r="J29" s="113">
        <f t="shared" si="7"/>
        <v>1286.0999999999985</v>
      </c>
      <c r="K29" s="151">
        <f t="shared" si="7"/>
        <v>536.7000000000025</v>
      </c>
      <c r="L29" s="151">
        <f t="shared" si="7"/>
        <v>1515.9000000000015</v>
      </c>
      <c r="M29" s="151">
        <f t="shared" si="7"/>
        <v>792.6000000000022</v>
      </c>
      <c r="N29" s="151">
        <f t="shared" si="7"/>
        <v>79.5</v>
      </c>
      <c r="O29" s="151">
        <f t="shared" si="7"/>
        <v>-95.90000000000146</v>
      </c>
      <c r="P29" s="151">
        <f>+P6-P15</f>
        <v>466.60000000000036</v>
      </c>
    </row>
    <row r="30" spans="1:16" ht="7.5" customHeight="1">
      <c r="A30" s="17"/>
      <c r="B30" s="113"/>
      <c r="C30" s="113"/>
      <c r="D30" s="113"/>
      <c r="E30" s="113"/>
      <c r="F30" s="113"/>
      <c r="G30" s="113"/>
      <c r="H30" s="113"/>
      <c r="I30" s="113"/>
      <c r="J30" s="179"/>
      <c r="K30" s="33"/>
      <c r="L30" s="33"/>
      <c r="M30" s="18"/>
      <c r="N30" s="33"/>
      <c r="O30" s="33"/>
      <c r="P30" s="33"/>
    </row>
    <row r="31" spans="1:16" ht="13.5" thickBot="1">
      <c r="A31" s="20" t="s">
        <v>7</v>
      </c>
      <c r="B31" s="127">
        <f aca="true" t="shared" si="8" ref="B31:O31">+B29+B19</f>
        <v>599.2999999999997</v>
      </c>
      <c r="C31" s="127">
        <f t="shared" si="8"/>
        <v>948</v>
      </c>
      <c r="D31" s="127">
        <f t="shared" si="8"/>
        <v>540.4000000000008</v>
      </c>
      <c r="E31" s="127">
        <f t="shared" si="8"/>
        <v>2004.6000000000006</v>
      </c>
      <c r="F31" s="127">
        <f t="shared" si="8"/>
        <v>946.9000000000012</v>
      </c>
      <c r="G31" s="127">
        <f t="shared" si="8"/>
        <v>795.4999999999985</v>
      </c>
      <c r="H31" s="127">
        <f t="shared" si="8"/>
        <v>610.8999999999996</v>
      </c>
      <c r="I31" s="127">
        <f t="shared" si="8"/>
        <v>211.29999999999964</v>
      </c>
      <c r="J31" s="127">
        <f t="shared" si="8"/>
        <v>1303.5999999999985</v>
      </c>
      <c r="K31" s="150">
        <f t="shared" si="8"/>
        <v>548.4000000000026</v>
      </c>
      <c r="L31" s="150">
        <f t="shared" si="8"/>
        <v>1537.3000000000015</v>
      </c>
      <c r="M31" s="150">
        <f t="shared" si="8"/>
        <v>815.2000000000022</v>
      </c>
      <c r="N31" s="150">
        <f t="shared" si="8"/>
        <v>100.7</v>
      </c>
      <c r="O31" s="150">
        <f t="shared" si="8"/>
        <v>-76.80000000000146</v>
      </c>
      <c r="P31" s="150">
        <f>+P29+P19</f>
        <v>496.30000000000035</v>
      </c>
    </row>
    <row r="32" spans="1:11" ht="12.75">
      <c r="A32" s="105" t="s">
        <v>359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ht="12.75">
      <c r="A33" s="4"/>
    </row>
  </sheetData>
  <sheetProtection/>
  <mergeCells count="1">
    <mergeCell ref="A5:A6"/>
  </mergeCells>
  <printOptions/>
  <pageMargins left="0.25" right="0.25" top="1" bottom="1" header="0.3" footer="0.3"/>
  <pageSetup fitToHeight="1" fitToWidth="1" horizontalDpi="600" verticalDpi="6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E41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31.140625" style="0" customWidth="1"/>
    <col min="2" max="2" width="10.421875" style="0" customWidth="1"/>
    <col min="3" max="3" width="27.421875" style="0" customWidth="1"/>
    <col min="4" max="4" width="10.421875" style="0" customWidth="1"/>
  </cols>
  <sheetData>
    <row r="1" spans="1:4" ht="12.75">
      <c r="A1" s="4" t="s">
        <v>219</v>
      </c>
      <c r="B1" s="2"/>
      <c r="C1" s="2"/>
      <c r="D1" s="2"/>
    </row>
    <row r="2" spans="1:4" ht="15.75" thickBot="1">
      <c r="A2" s="601" t="s">
        <v>594</v>
      </c>
      <c r="B2" s="601"/>
      <c r="C2" s="601"/>
      <c r="D2" s="601"/>
    </row>
    <row r="3" spans="1:4" ht="15" thickBot="1">
      <c r="A3" s="599" t="s">
        <v>476</v>
      </c>
      <c r="B3" s="600"/>
      <c r="C3" s="599" t="s">
        <v>477</v>
      </c>
      <c r="D3" s="599"/>
    </row>
    <row r="4" spans="1:4" ht="13.5">
      <c r="A4" s="432" t="s">
        <v>318</v>
      </c>
      <c r="B4" s="433">
        <f>+B5+B6+B7</f>
        <v>1622.3</v>
      </c>
      <c r="C4" s="92" t="s">
        <v>319</v>
      </c>
      <c r="D4" s="220">
        <v>85.3</v>
      </c>
    </row>
    <row r="5" spans="1:5" ht="13.5">
      <c r="A5" s="93" t="s">
        <v>320</v>
      </c>
      <c r="B5" s="199">
        <v>431.4</v>
      </c>
      <c r="C5" s="434" t="s">
        <v>321</v>
      </c>
      <c r="D5" s="135">
        <v>5244.5</v>
      </c>
      <c r="E5" t="s">
        <v>595</v>
      </c>
    </row>
    <row r="6" spans="1:4" ht="13.5">
      <c r="A6" s="98" t="s">
        <v>322</v>
      </c>
      <c r="B6" s="94">
        <v>217</v>
      </c>
      <c r="C6" s="94" t="s">
        <v>323</v>
      </c>
      <c r="D6" s="94">
        <f>+D7+D8+D9+D10+D11</f>
        <v>4233.7</v>
      </c>
    </row>
    <row r="7" spans="1:4" ht="13.5">
      <c r="A7" s="98" t="s">
        <v>324</v>
      </c>
      <c r="B7" s="94">
        <v>973.9</v>
      </c>
      <c r="C7" s="100" t="s">
        <v>325</v>
      </c>
      <c r="D7" s="101">
        <v>107.6</v>
      </c>
    </row>
    <row r="8" spans="1:4" ht="13.5">
      <c r="A8" s="98" t="s">
        <v>326</v>
      </c>
      <c r="B8" s="94">
        <v>772.8</v>
      </c>
      <c r="C8" s="95" t="s">
        <v>327</v>
      </c>
      <c r="D8" s="102">
        <v>1338.7</v>
      </c>
    </row>
    <row r="9" spans="1:4" ht="13.5">
      <c r="A9" s="98" t="s">
        <v>328</v>
      </c>
      <c r="B9" s="94">
        <v>15.3</v>
      </c>
      <c r="C9" s="95" t="s">
        <v>329</v>
      </c>
      <c r="D9" s="102">
        <v>419</v>
      </c>
    </row>
    <row r="10" spans="1:4" ht="13.5">
      <c r="A10" s="98" t="s">
        <v>330</v>
      </c>
      <c r="B10" s="94">
        <v>40.6</v>
      </c>
      <c r="C10" s="95" t="s">
        <v>331</v>
      </c>
      <c r="D10" s="102">
        <v>1083.6</v>
      </c>
    </row>
    <row r="11" spans="1:4" ht="13.5">
      <c r="A11" s="98" t="s">
        <v>417</v>
      </c>
      <c r="B11" s="94">
        <v>-0.3</v>
      </c>
      <c r="C11" s="95" t="s">
        <v>332</v>
      </c>
      <c r="D11" s="94">
        <v>1284.8</v>
      </c>
    </row>
    <row r="12" spans="1:4" ht="13.5">
      <c r="A12" s="98" t="s">
        <v>437</v>
      </c>
      <c r="B12" s="94">
        <v>0.4</v>
      </c>
      <c r="C12" s="95"/>
      <c r="D12" s="94"/>
    </row>
    <row r="13" spans="1:4" ht="13.5">
      <c r="A13" s="134" t="s">
        <v>523</v>
      </c>
      <c r="B13" s="135">
        <f>+B4+B8+B9+B10+B11+B12</f>
        <v>2451.1</v>
      </c>
      <c r="C13" s="95"/>
      <c r="D13" s="94"/>
    </row>
    <row r="14" spans="1:4" ht="15" thickBot="1">
      <c r="A14" s="96" t="s">
        <v>334</v>
      </c>
      <c r="B14" s="97">
        <f>+D15-B13</f>
        <v>7112.4</v>
      </c>
      <c r="C14" s="99"/>
      <c r="D14" s="99"/>
    </row>
    <row r="15" spans="1:4" ht="16.5" thickBot="1">
      <c r="A15" s="221" t="s">
        <v>344</v>
      </c>
      <c r="B15" s="222">
        <f>+B14+B13</f>
        <v>9563.5</v>
      </c>
      <c r="C15" s="90" t="s">
        <v>333</v>
      </c>
      <c r="D15" s="91">
        <f>+D4+D5+D6</f>
        <v>9563.5</v>
      </c>
    </row>
    <row r="16" spans="1:4" ht="13.5">
      <c r="A16" s="223"/>
      <c r="B16" s="224"/>
      <c r="C16" s="103"/>
      <c r="D16" s="104"/>
    </row>
    <row r="17" spans="1:4" ht="15" thickBot="1">
      <c r="A17" s="225"/>
      <c r="B17" s="225"/>
      <c r="C17" s="225"/>
      <c r="D17" s="225"/>
    </row>
    <row r="18" spans="1:4" ht="13.5">
      <c r="A18" s="226" t="s">
        <v>335</v>
      </c>
      <c r="B18" s="227">
        <v>1622.3</v>
      </c>
      <c r="C18" s="226" t="s">
        <v>336</v>
      </c>
      <c r="D18" s="227">
        <v>85.3</v>
      </c>
    </row>
    <row r="19" spans="1:4" ht="15" thickBot="1">
      <c r="A19" s="228"/>
      <c r="B19" s="229"/>
      <c r="C19" s="228" t="s">
        <v>337</v>
      </c>
      <c r="D19" s="229">
        <v>5244.5</v>
      </c>
    </row>
    <row r="20" spans="1:4" ht="15" thickBot="1">
      <c r="A20" s="230" t="s">
        <v>20</v>
      </c>
      <c r="B20" s="231">
        <f>+B18</f>
        <v>1622.3</v>
      </c>
      <c r="C20" s="230" t="s">
        <v>20</v>
      </c>
      <c r="D20" s="231">
        <f>+D19+D18</f>
        <v>5329.8</v>
      </c>
    </row>
    <row r="21" spans="1:4" ht="15" thickBot="1">
      <c r="A21" s="232"/>
      <c r="B21" s="232"/>
      <c r="C21" s="230" t="s">
        <v>338</v>
      </c>
      <c r="D21" s="231">
        <f>+B18-D20</f>
        <v>-3707.5</v>
      </c>
    </row>
    <row r="22" spans="1:4" ht="13.5">
      <c r="A22" s="233"/>
      <c r="B22" s="234"/>
      <c r="C22" s="235"/>
      <c r="D22" s="236"/>
    </row>
    <row r="23" spans="1:4" ht="15" thickBot="1">
      <c r="A23" s="233"/>
      <c r="B23" s="234"/>
      <c r="C23" s="237"/>
      <c r="D23" s="238"/>
    </row>
    <row r="24" spans="1:4" ht="15" thickBot="1">
      <c r="A24" s="239" t="s">
        <v>338</v>
      </c>
      <c r="B24" s="231">
        <v>-3707.5</v>
      </c>
      <c r="C24" s="358" t="s">
        <v>339</v>
      </c>
      <c r="D24" s="541">
        <f>+D25+D26+D27+D28+D29</f>
        <v>4233.7</v>
      </c>
    </row>
    <row r="25" spans="1:4" ht="15" thickBot="1">
      <c r="A25" s="241" t="s">
        <v>530</v>
      </c>
      <c r="B25" s="242">
        <f>+D24-B24</f>
        <v>7941.2</v>
      </c>
      <c r="C25" s="338" t="s">
        <v>340</v>
      </c>
      <c r="D25" s="101">
        <v>107.6</v>
      </c>
    </row>
    <row r="26" spans="1:4" ht="15" thickBot="1">
      <c r="A26" s="239" t="s">
        <v>20</v>
      </c>
      <c r="B26" s="240">
        <f>+B24+B25</f>
        <v>4233.7</v>
      </c>
      <c r="C26" s="233" t="s">
        <v>341</v>
      </c>
      <c r="D26" s="102">
        <v>1338.7</v>
      </c>
    </row>
    <row r="27" spans="1:4" ht="13.5">
      <c r="A27" s="244"/>
      <c r="B27" s="244"/>
      <c r="C27" s="233" t="s">
        <v>13</v>
      </c>
      <c r="D27" s="102">
        <v>419</v>
      </c>
    </row>
    <row r="28" spans="1:4" ht="13.5">
      <c r="A28" s="243"/>
      <c r="B28" s="243"/>
      <c r="C28" s="233" t="s">
        <v>342</v>
      </c>
      <c r="D28" s="102">
        <v>1083.6</v>
      </c>
    </row>
    <row r="29" spans="1:4" ht="15" thickBot="1">
      <c r="A29" s="245"/>
      <c r="B29" s="245"/>
      <c r="C29" s="339" t="s">
        <v>343</v>
      </c>
      <c r="D29" s="460">
        <v>1284.8</v>
      </c>
    </row>
    <row r="30" spans="1:4" ht="12.75">
      <c r="A30" s="444" t="s">
        <v>512</v>
      </c>
      <c r="B30" s="164"/>
      <c r="C30" s="13"/>
      <c r="D30" s="82"/>
    </row>
    <row r="31" spans="1:4" ht="12.75">
      <c r="A31" s="105" t="s">
        <v>9</v>
      </c>
      <c r="B31" s="164"/>
      <c r="C31" s="164"/>
      <c r="D31" s="82"/>
    </row>
    <row r="32" spans="1:4" ht="13.5">
      <c r="A32" s="362"/>
      <c r="B32" s="363"/>
      <c r="C32" s="363"/>
      <c r="D32" s="363"/>
    </row>
    <row r="33" spans="1:4" ht="13.5">
      <c r="A33" s="362"/>
      <c r="B33" s="363"/>
      <c r="C33" s="364"/>
      <c r="D33" s="365"/>
    </row>
    <row r="34" spans="1:4" ht="13.5">
      <c r="A34" s="362"/>
      <c r="B34" s="363"/>
      <c r="C34" s="366"/>
      <c r="D34" s="367"/>
    </row>
    <row r="35" spans="1:4" ht="13.5">
      <c r="A35" s="362"/>
      <c r="B35" s="363"/>
      <c r="C35" s="366"/>
      <c r="D35" s="367"/>
    </row>
    <row r="36" spans="1:4" ht="13.5">
      <c r="A36" s="362"/>
      <c r="B36" s="363"/>
      <c r="C36" s="366"/>
      <c r="D36" s="367"/>
    </row>
    <row r="37" spans="1:4" ht="13.5">
      <c r="A37" s="362"/>
      <c r="B37" s="363"/>
      <c r="C37" s="366"/>
      <c r="D37" s="363"/>
    </row>
    <row r="38" spans="1:4" ht="13.5">
      <c r="A38" s="362"/>
      <c r="B38" s="363"/>
      <c r="C38" s="366"/>
      <c r="D38" s="363"/>
    </row>
    <row r="39" spans="1:4" ht="13.5">
      <c r="A39" s="368"/>
      <c r="B39" s="369"/>
      <c r="C39" s="366"/>
      <c r="D39" s="363"/>
    </row>
    <row r="40" spans="1:4" ht="13.5">
      <c r="A40" s="368"/>
      <c r="B40" s="369"/>
      <c r="C40" s="370"/>
      <c r="D40" s="370"/>
    </row>
    <row r="41" spans="1:4" ht="15.75">
      <c r="A41" s="371"/>
      <c r="B41" s="372"/>
      <c r="C41" s="368"/>
      <c r="D41" s="369"/>
    </row>
  </sheetData>
  <sheetProtection/>
  <mergeCells count="3">
    <mergeCell ref="A3:B3"/>
    <mergeCell ref="C3:D3"/>
    <mergeCell ref="A2:D2"/>
  </mergeCells>
  <printOptions/>
  <pageMargins left="0.75" right="0.75" top="1" bottom="1" header="0.3" footer="0.3"/>
  <pageSetup horizontalDpi="600" verticalDpi="600" orientation="landscape" paperSize="9" scale="10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17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" width="31.00390625" style="0" customWidth="1"/>
    <col min="2" max="2" width="8.7109375" style="0" customWidth="1"/>
    <col min="3" max="3" width="8.28125" style="0" customWidth="1"/>
    <col min="4" max="4" width="7.8515625" style="0" customWidth="1"/>
    <col min="5" max="5" width="7.140625" style="0" customWidth="1"/>
    <col min="6" max="6" width="7.7109375" style="0" customWidth="1"/>
    <col min="7" max="7" width="7.421875" style="0" customWidth="1"/>
    <col min="8" max="8" width="7.8515625" style="0" customWidth="1"/>
    <col min="9" max="10" width="7.7109375" style="0" customWidth="1"/>
    <col min="11" max="11" width="8.00390625" style="0" customWidth="1"/>
    <col min="12" max="12" width="8.140625" style="0" customWidth="1"/>
    <col min="13" max="13" width="7.8515625" style="0" customWidth="1"/>
    <col min="14" max="14" width="9.421875" style="0" customWidth="1"/>
  </cols>
  <sheetData>
    <row r="1" ht="12.75">
      <c r="A1" s="4" t="s">
        <v>345</v>
      </c>
    </row>
    <row r="2" ht="12.75">
      <c r="A2" s="4" t="s">
        <v>313</v>
      </c>
    </row>
    <row r="3" ht="12.75">
      <c r="A3" s="4" t="s">
        <v>12</v>
      </c>
    </row>
    <row r="4" ht="13.5" thickBot="1"/>
    <row r="5" spans="1:15" ht="13.5" thickBot="1">
      <c r="A5" s="3" t="s">
        <v>63</v>
      </c>
      <c r="B5" s="3">
        <v>2003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25">
        <v>2014</v>
      </c>
      <c r="M5" s="271">
        <v>2015</v>
      </c>
      <c r="N5" s="173">
        <v>2016</v>
      </c>
      <c r="O5" s="173" t="s">
        <v>596</v>
      </c>
    </row>
    <row r="6" spans="1:15" ht="12.75">
      <c r="A6" s="18" t="s">
        <v>314</v>
      </c>
      <c r="B6" s="139">
        <f aca="true" t="shared" si="0" ref="B6:M6">+B7+B13</f>
        <v>1460.2999999999997</v>
      </c>
      <c r="C6" s="139">
        <f t="shared" si="0"/>
        <v>1830.6000000000001</v>
      </c>
      <c r="D6" s="139">
        <f t="shared" si="0"/>
        <v>1943.5</v>
      </c>
      <c r="E6" s="139">
        <f t="shared" si="0"/>
        <v>3344.3999999999996</v>
      </c>
      <c r="F6" s="139">
        <f t="shared" si="0"/>
        <v>7000.799999999999</v>
      </c>
      <c r="G6" s="139">
        <f t="shared" si="0"/>
        <v>6680.2</v>
      </c>
      <c r="H6" s="139">
        <f t="shared" si="0"/>
        <v>7217.4</v>
      </c>
      <c r="I6" s="139">
        <f t="shared" si="0"/>
        <v>9347.7</v>
      </c>
      <c r="J6" s="145">
        <f t="shared" si="0"/>
        <v>10962.500000000002</v>
      </c>
      <c r="K6" s="185">
        <f t="shared" si="0"/>
        <v>14630.7</v>
      </c>
      <c r="L6" s="322">
        <f t="shared" si="0"/>
        <v>15354.3</v>
      </c>
      <c r="M6" s="323">
        <f t="shared" si="0"/>
        <v>11194.800000000001</v>
      </c>
      <c r="N6" s="323">
        <f>+N7+N13</f>
        <v>11023.900000000001</v>
      </c>
      <c r="O6" s="323">
        <f>+O7+O13</f>
        <v>6935.599999999999</v>
      </c>
    </row>
    <row r="7" spans="1:15" ht="12.75">
      <c r="A7" s="17" t="s">
        <v>315</v>
      </c>
      <c r="B7" s="113">
        <f>+B8+B10+B11+B12</f>
        <v>1387.9999999999998</v>
      </c>
      <c r="C7" s="113">
        <f>+C8+C10+C11+C12</f>
        <v>1817.8000000000002</v>
      </c>
      <c r="D7" s="113">
        <f aca="true" t="shared" si="1" ref="D7:M7">+D8+D9+D10+D11+D12</f>
        <v>1900</v>
      </c>
      <c r="E7" s="113">
        <f t="shared" si="1"/>
        <v>3111.7</v>
      </c>
      <c r="F7" s="113">
        <f t="shared" si="1"/>
        <v>6929.699999999999</v>
      </c>
      <c r="G7" s="113">
        <f t="shared" si="1"/>
        <v>6310</v>
      </c>
      <c r="H7" s="113">
        <f t="shared" si="1"/>
        <v>6570.9</v>
      </c>
      <c r="I7" s="113">
        <f t="shared" si="1"/>
        <v>9014.1</v>
      </c>
      <c r="J7" s="113">
        <f t="shared" si="1"/>
        <v>10312.400000000001</v>
      </c>
      <c r="K7" s="113">
        <f t="shared" si="1"/>
        <v>14038.7</v>
      </c>
      <c r="L7" s="113">
        <f t="shared" si="1"/>
        <v>13979.599999999999</v>
      </c>
      <c r="M7" s="113">
        <f t="shared" si="1"/>
        <v>10344.7</v>
      </c>
      <c r="N7" s="113">
        <f>+N8+N9+N10+N11+N12</f>
        <v>10292.900000000001</v>
      </c>
      <c r="O7" s="113">
        <f>+O8+O9+O10+O11+O12</f>
        <v>6065.7</v>
      </c>
    </row>
    <row r="8" spans="1:15" ht="12.75">
      <c r="A8" s="18" t="s">
        <v>536</v>
      </c>
      <c r="B8" s="139">
        <v>659.8</v>
      </c>
      <c r="C8" s="139">
        <v>828.6</v>
      </c>
      <c r="D8" s="139">
        <v>829.3</v>
      </c>
      <c r="E8" s="139">
        <v>1671.8</v>
      </c>
      <c r="F8" s="139">
        <v>4307.9</v>
      </c>
      <c r="G8" s="139">
        <v>3507.1</v>
      </c>
      <c r="H8" s="140">
        <v>3698.1</v>
      </c>
      <c r="I8" s="140">
        <v>5296.8</v>
      </c>
      <c r="J8" s="185">
        <v>6191.2</v>
      </c>
      <c r="K8" s="145">
        <v>8505.7</v>
      </c>
      <c r="L8" s="309">
        <v>8289.5</v>
      </c>
      <c r="M8" s="146">
        <v>5541.6</v>
      </c>
      <c r="N8" s="146">
        <v>6104.8</v>
      </c>
      <c r="O8" s="146">
        <v>3193</v>
      </c>
    </row>
    <row r="9" spans="1:15" ht="12.75">
      <c r="A9" s="106" t="s">
        <v>459</v>
      </c>
      <c r="B9" s="139"/>
      <c r="C9" s="139"/>
      <c r="D9" s="139">
        <v>722.6</v>
      </c>
      <c r="E9" s="139">
        <v>907.8</v>
      </c>
      <c r="F9" s="139">
        <v>1313.9</v>
      </c>
      <c r="G9" s="139">
        <v>1118.2</v>
      </c>
      <c r="H9" s="140">
        <v>1378.6</v>
      </c>
      <c r="I9" s="140">
        <v>1565.7</v>
      </c>
      <c r="J9" s="185">
        <v>1623.9</v>
      </c>
      <c r="K9" s="145">
        <v>1545.2</v>
      </c>
      <c r="L9" s="309">
        <v>1471.8</v>
      </c>
      <c r="M9" s="146">
        <v>1517.7</v>
      </c>
      <c r="N9" s="146">
        <v>1654.9</v>
      </c>
      <c r="O9" s="146">
        <v>1262</v>
      </c>
    </row>
    <row r="10" spans="1:15" ht="12.75">
      <c r="A10" s="18" t="s">
        <v>537</v>
      </c>
      <c r="B10" s="139">
        <v>210.4</v>
      </c>
      <c r="C10" s="139">
        <v>281.1</v>
      </c>
      <c r="D10" s="139">
        <v>348.1</v>
      </c>
      <c r="E10" s="139">
        <v>532.1</v>
      </c>
      <c r="F10" s="139">
        <v>1307.9</v>
      </c>
      <c r="G10" s="139">
        <v>1684.7</v>
      </c>
      <c r="H10" s="140">
        <v>1494.2</v>
      </c>
      <c r="I10" s="140">
        <v>2151.6</v>
      </c>
      <c r="J10" s="146">
        <v>2497.3</v>
      </c>
      <c r="K10" s="145">
        <v>3987.8</v>
      </c>
      <c r="L10" s="309">
        <v>4218.3</v>
      </c>
      <c r="M10" s="146">
        <v>3285.4</v>
      </c>
      <c r="N10" s="146">
        <v>2533.2</v>
      </c>
      <c r="O10" s="146">
        <v>1610.7</v>
      </c>
    </row>
    <row r="11" spans="1:15" ht="12.75">
      <c r="A11" s="18" t="s">
        <v>316</v>
      </c>
      <c r="B11" s="139">
        <v>480.2</v>
      </c>
      <c r="C11" s="139">
        <v>645.6</v>
      </c>
      <c r="D11" s="139"/>
      <c r="E11" s="139"/>
      <c r="F11" s="139"/>
      <c r="G11" s="139"/>
      <c r="H11" s="140"/>
      <c r="I11" s="140"/>
      <c r="J11" s="146"/>
      <c r="K11" s="145"/>
      <c r="L11" s="309"/>
      <c r="M11" s="146"/>
      <c r="N11" s="146"/>
      <c r="O11" s="146"/>
    </row>
    <row r="12" spans="1:15" ht="12.75">
      <c r="A12" s="18" t="s">
        <v>309</v>
      </c>
      <c r="B12" s="139">
        <v>37.6</v>
      </c>
      <c r="C12" s="139">
        <v>62.5</v>
      </c>
      <c r="D12" s="139"/>
      <c r="E12" s="139"/>
      <c r="F12" s="139"/>
      <c r="G12" s="139"/>
      <c r="H12" s="139"/>
      <c r="I12" s="140"/>
      <c r="J12" s="146"/>
      <c r="K12" s="145"/>
      <c r="L12" s="309"/>
      <c r="M12" s="146"/>
      <c r="N12" s="146"/>
      <c r="O12" s="146"/>
    </row>
    <row r="13" spans="1:15" ht="13.5" thickBot="1">
      <c r="A13" s="518" t="s">
        <v>538</v>
      </c>
      <c r="B13" s="142">
        <v>72.3</v>
      </c>
      <c r="C13" s="142">
        <v>12.8</v>
      </c>
      <c r="D13" s="142">
        <v>43.5</v>
      </c>
      <c r="E13" s="142">
        <v>232.7</v>
      </c>
      <c r="F13" s="142">
        <v>71.1</v>
      </c>
      <c r="G13" s="142">
        <v>370.2</v>
      </c>
      <c r="H13" s="142">
        <v>646.5</v>
      </c>
      <c r="I13" s="141">
        <v>333.6</v>
      </c>
      <c r="J13" s="147">
        <v>650.1</v>
      </c>
      <c r="K13" s="324">
        <v>592</v>
      </c>
      <c r="L13" s="325">
        <v>1374.7</v>
      </c>
      <c r="M13" s="147">
        <v>850.1</v>
      </c>
      <c r="N13" s="147">
        <v>731</v>
      </c>
      <c r="O13" s="147">
        <v>869.9</v>
      </c>
    </row>
    <row r="15" ht="12.75">
      <c r="A15" s="4" t="s">
        <v>231</v>
      </c>
    </row>
    <row r="16" ht="15.75" customHeight="1">
      <c r="A16" s="4" t="s">
        <v>9</v>
      </c>
    </row>
    <row r="17" spans="1:3" ht="12.75">
      <c r="A17" s="4"/>
      <c r="B17" s="9"/>
      <c r="C17" s="9"/>
    </row>
  </sheetData>
  <sheetProtection/>
  <printOptions/>
  <pageMargins left="0.5511811023622047" right="0.7480314960629921" top="0.984251968503937" bottom="0.984251968503937" header="0" footer="0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65"/>
  <sheetViews>
    <sheetView zoomScalePageLayoutView="0" workbookViewId="0" topLeftCell="A1">
      <selection activeCell="U10" sqref="U10"/>
    </sheetView>
  </sheetViews>
  <sheetFormatPr defaultColWidth="11.421875" defaultRowHeight="12.75"/>
  <cols>
    <col min="1" max="1" width="31.421875" style="0" customWidth="1"/>
    <col min="2" max="2" width="8.421875" style="0" customWidth="1"/>
    <col min="3" max="3" width="8.140625" style="0" bestFit="1" customWidth="1"/>
    <col min="4" max="4" width="8.7109375" style="0" customWidth="1"/>
    <col min="5" max="5" width="8.140625" style="0" bestFit="1" customWidth="1"/>
    <col min="6" max="7" width="7.8515625" style="0" customWidth="1"/>
    <col min="8" max="8" width="8.140625" style="0" customWidth="1"/>
    <col min="9" max="9" width="7.8515625" style="0" customWidth="1"/>
    <col min="10" max="10" width="8.28125" style="0" customWidth="1"/>
    <col min="11" max="11" width="8.00390625" style="0" customWidth="1"/>
    <col min="12" max="12" width="8.28125" style="0" customWidth="1"/>
    <col min="13" max="14" width="8.00390625" style="0" customWidth="1"/>
    <col min="15" max="15" width="8.140625" style="0" customWidth="1"/>
    <col min="16" max="16" width="9.8515625" style="0" customWidth="1"/>
  </cols>
  <sheetData>
    <row r="1" ht="12.75">
      <c r="A1" s="4"/>
    </row>
    <row r="2" ht="12.75">
      <c r="A2" s="4" t="s">
        <v>21</v>
      </c>
    </row>
    <row r="3" ht="12.75">
      <c r="A3" s="4" t="s">
        <v>598</v>
      </c>
    </row>
    <row r="4" ht="12.75">
      <c r="A4" s="4" t="s">
        <v>12</v>
      </c>
    </row>
    <row r="5" ht="13.5" thickBot="1"/>
    <row r="6" spans="1:19" ht="13.5" thickBot="1">
      <c r="A6" s="26" t="s">
        <v>22</v>
      </c>
      <c r="B6" s="15">
        <v>2000</v>
      </c>
      <c r="C6" s="15">
        <v>2001</v>
      </c>
      <c r="D6" s="15">
        <v>2002</v>
      </c>
      <c r="E6" s="15">
        <v>2003</v>
      </c>
      <c r="F6" s="15">
        <v>2004</v>
      </c>
      <c r="G6" s="15">
        <v>2005</v>
      </c>
      <c r="H6" s="15">
        <v>2006</v>
      </c>
      <c r="I6" s="15">
        <v>2007</v>
      </c>
      <c r="J6" s="15">
        <v>2008</v>
      </c>
      <c r="K6" s="15">
        <v>2009</v>
      </c>
      <c r="L6" s="123">
        <v>2010</v>
      </c>
      <c r="M6" s="123">
        <v>2011</v>
      </c>
      <c r="N6" s="123">
        <v>2012</v>
      </c>
      <c r="O6" s="176">
        <v>2013</v>
      </c>
      <c r="P6" s="21">
        <v>2014</v>
      </c>
      <c r="Q6" s="21">
        <v>2015</v>
      </c>
      <c r="R6" s="176">
        <v>2016</v>
      </c>
      <c r="S6" s="176">
        <v>2017</v>
      </c>
    </row>
    <row r="7" spans="1:19" ht="13.5" thickBot="1">
      <c r="A7" s="21" t="s">
        <v>20</v>
      </c>
      <c r="B7" s="143">
        <v>1582.4517394200002</v>
      </c>
      <c r="C7" s="143">
        <v>5488.648298769998</v>
      </c>
      <c r="D7" s="143">
        <v>5505.654043249999</v>
      </c>
      <c r="E7" s="143">
        <v>6187.793880269999</v>
      </c>
      <c r="F7" s="143">
        <v>10464.48193577</v>
      </c>
      <c r="G7" s="143">
        <v>7914.552388779998</v>
      </c>
      <c r="H7" s="143">
        <v>10359</v>
      </c>
      <c r="I7" s="143">
        <v>11126</v>
      </c>
      <c r="J7" s="143">
        <f aca="true" t="shared" si="0" ref="J7:P7">+J25+J32</f>
        <v>17936.300000000003</v>
      </c>
      <c r="K7" s="144">
        <f t="shared" si="0"/>
        <v>18833.8</v>
      </c>
      <c r="L7" s="144">
        <f t="shared" si="0"/>
        <v>20894.5</v>
      </c>
      <c r="M7" s="144">
        <f t="shared" si="0"/>
        <v>24749.1</v>
      </c>
      <c r="N7" s="144">
        <f t="shared" si="0"/>
        <v>27579.4</v>
      </c>
      <c r="O7" s="144">
        <f t="shared" si="0"/>
        <v>33890.40000000001</v>
      </c>
      <c r="P7" s="144">
        <f t="shared" si="0"/>
        <v>37735.6</v>
      </c>
      <c r="Q7" s="144">
        <f>+Q25+Q32</f>
        <v>35745.100000000006</v>
      </c>
      <c r="R7" s="144">
        <f>+R25+R32</f>
        <v>34067.4</v>
      </c>
      <c r="S7" s="144">
        <f>+S25+S32</f>
        <v>34688.5</v>
      </c>
    </row>
    <row r="8" spans="1:19" ht="15.75" customHeight="1">
      <c r="A8" s="18" t="s">
        <v>24</v>
      </c>
      <c r="B8" s="139"/>
      <c r="C8" s="139">
        <v>3120.22070322</v>
      </c>
      <c r="D8" s="139">
        <v>2742.99319096</v>
      </c>
      <c r="E8" s="139">
        <v>2998.43764498</v>
      </c>
      <c r="F8" s="139">
        <v>6863.37432014</v>
      </c>
      <c r="G8" s="139">
        <v>4103.70214624</v>
      </c>
      <c r="H8" s="139">
        <v>7324.72978958</v>
      </c>
      <c r="I8" s="139">
        <v>6901.84875034</v>
      </c>
      <c r="J8" s="139">
        <v>6541.2</v>
      </c>
      <c r="K8" s="184">
        <v>5145.1</v>
      </c>
      <c r="L8" s="177">
        <v>8388.3</v>
      </c>
      <c r="M8" s="193">
        <v>10369.2</v>
      </c>
      <c r="N8" s="193">
        <v>11183.2</v>
      </c>
      <c r="O8" s="257">
        <v>14210.4</v>
      </c>
      <c r="P8" s="303">
        <v>17753.1</v>
      </c>
      <c r="Q8" s="303">
        <v>17938.1</v>
      </c>
      <c r="R8" s="137">
        <v>17103.4</v>
      </c>
      <c r="S8" s="137">
        <v>17915.5</v>
      </c>
    </row>
    <row r="9" spans="1:19" ht="12.75">
      <c r="A9" s="18" t="s">
        <v>25</v>
      </c>
      <c r="B9" s="139">
        <v>13.65082014</v>
      </c>
      <c r="C9" s="139">
        <v>18.87660762</v>
      </c>
      <c r="D9" s="139">
        <v>26.825875059999998</v>
      </c>
      <c r="E9" s="139">
        <v>30.06676374</v>
      </c>
      <c r="F9" s="139">
        <v>34.38550891</v>
      </c>
      <c r="G9" s="139">
        <v>42.32165772</v>
      </c>
      <c r="H9" s="139">
        <v>45.05895953</v>
      </c>
      <c r="I9" s="139">
        <v>52.89172373999999</v>
      </c>
      <c r="J9" s="139">
        <v>17</v>
      </c>
      <c r="K9" s="184">
        <v>40.6</v>
      </c>
      <c r="L9" s="186">
        <v>51.8</v>
      </c>
      <c r="M9" s="207">
        <v>60.5</v>
      </c>
      <c r="N9" s="207">
        <v>62.1</v>
      </c>
      <c r="O9" s="207">
        <v>68.4</v>
      </c>
      <c r="P9" s="198">
        <v>62.7</v>
      </c>
      <c r="Q9" s="198">
        <v>75.4</v>
      </c>
      <c r="R9" s="33">
        <v>61.2</v>
      </c>
      <c r="S9" s="33">
        <v>63.8</v>
      </c>
    </row>
    <row r="10" spans="1:19" ht="12.75">
      <c r="A10" s="18" t="s">
        <v>26</v>
      </c>
      <c r="B10" s="139">
        <v>23.355101780000002</v>
      </c>
      <c r="C10" s="139">
        <v>44.300336810000005</v>
      </c>
      <c r="D10" s="139">
        <v>91.45133034</v>
      </c>
      <c r="E10" s="139">
        <v>110.28426715</v>
      </c>
      <c r="F10" s="139">
        <v>146.43081935</v>
      </c>
      <c r="G10" s="139">
        <v>150.41369135999997</v>
      </c>
      <c r="H10" s="139">
        <v>122.74605787</v>
      </c>
      <c r="I10" s="139">
        <v>126.39666806</v>
      </c>
      <c r="J10" s="139">
        <v>174.1</v>
      </c>
      <c r="K10" s="184">
        <v>180.1</v>
      </c>
      <c r="L10" s="185">
        <v>299</v>
      </c>
      <c r="M10" s="207">
        <v>358.3</v>
      </c>
      <c r="N10" s="106">
        <v>629.1</v>
      </c>
      <c r="O10" s="207">
        <v>695.7</v>
      </c>
      <c r="P10" s="198">
        <v>692.9</v>
      </c>
      <c r="Q10" s="198">
        <v>692.9</v>
      </c>
      <c r="R10" s="33">
        <v>633.6</v>
      </c>
      <c r="S10" s="33">
        <v>606.6</v>
      </c>
    </row>
    <row r="11" spans="1:19" ht="12.75">
      <c r="A11" s="18" t="s">
        <v>27</v>
      </c>
      <c r="B11" s="139">
        <v>27.288577710000002</v>
      </c>
      <c r="C11" s="139">
        <v>20.901528239999998</v>
      </c>
      <c r="D11" s="139">
        <v>35.62494157</v>
      </c>
      <c r="E11" s="139">
        <v>38.86813861</v>
      </c>
      <c r="F11" s="139">
        <v>51.86473163</v>
      </c>
      <c r="G11" s="139">
        <v>55.6287113</v>
      </c>
      <c r="H11" s="139">
        <v>42.0646703</v>
      </c>
      <c r="I11" s="139">
        <v>72.90114810000001</v>
      </c>
      <c r="J11" s="139">
        <v>149.5</v>
      </c>
      <c r="K11" s="184">
        <v>226.4</v>
      </c>
      <c r="L11" s="186">
        <v>546.6</v>
      </c>
      <c r="M11" s="106">
        <v>741.7</v>
      </c>
      <c r="N11" s="106">
        <v>818.9</v>
      </c>
      <c r="O11" s="258">
        <v>1040.5</v>
      </c>
      <c r="P11" s="198">
        <v>1048.4</v>
      </c>
      <c r="Q11" s="198">
        <v>538</v>
      </c>
      <c r="R11" s="33">
        <v>439.8</v>
      </c>
      <c r="S11" s="33">
        <v>416</v>
      </c>
    </row>
    <row r="12" spans="1:19" ht="12.75">
      <c r="A12" s="18" t="s">
        <v>28</v>
      </c>
      <c r="B12" s="139">
        <v>1.3477455</v>
      </c>
      <c r="C12" s="139">
        <v>11.42465581</v>
      </c>
      <c r="D12" s="139">
        <v>13.208664039999999</v>
      </c>
      <c r="E12" s="139">
        <v>11.293751050000001</v>
      </c>
      <c r="F12" s="139">
        <v>12.061350619999999</v>
      </c>
      <c r="G12" s="139">
        <v>29.67362297</v>
      </c>
      <c r="H12" s="139">
        <v>6.09736222</v>
      </c>
      <c r="I12" s="139">
        <v>9.22794794</v>
      </c>
      <c r="J12" s="139">
        <v>80.6</v>
      </c>
      <c r="K12" s="184">
        <v>71.8</v>
      </c>
      <c r="L12" s="145">
        <v>121</v>
      </c>
      <c r="M12" s="33">
        <v>149.7</v>
      </c>
      <c r="N12" s="33">
        <v>183</v>
      </c>
      <c r="O12" s="106">
        <v>146.2</v>
      </c>
      <c r="P12" s="198">
        <v>160.4</v>
      </c>
      <c r="Q12" s="198">
        <v>148.2</v>
      </c>
      <c r="R12" s="33">
        <v>102.3</v>
      </c>
      <c r="S12" s="33">
        <v>101.6</v>
      </c>
    </row>
    <row r="13" spans="1:19" ht="12.75">
      <c r="A13" s="18" t="s">
        <v>268</v>
      </c>
      <c r="B13" s="139">
        <v>134.86476056</v>
      </c>
      <c r="C13" s="139">
        <v>219.77648269</v>
      </c>
      <c r="D13" s="139">
        <v>332.4900399</v>
      </c>
      <c r="E13" s="139">
        <v>383.18797675999997</v>
      </c>
      <c r="F13" s="139">
        <v>428.90394650999997</v>
      </c>
      <c r="G13" s="139">
        <v>493.10592017</v>
      </c>
      <c r="H13" s="139">
        <v>385.19854666000003</v>
      </c>
      <c r="I13" s="139">
        <v>508.31347529</v>
      </c>
      <c r="J13" s="139">
        <v>957.7</v>
      </c>
      <c r="K13" s="184">
        <v>1236.3</v>
      </c>
      <c r="L13" s="145">
        <v>1306.5</v>
      </c>
      <c r="M13" s="33">
        <v>1499.5</v>
      </c>
      <c r="N13" s="33">
        <v>1883.5</v>
      </c>
      <c r="O13" s="33">
        <v>1895.2</v>
      </c>
      <c r="P13" s="198">
        <v>2054.1</v>
      </c>
      <c r="Q13" s="198">
        <v>1927.9</v>
      </c>
      <c r="R13" s="33">
        <v>1741.4</v>
      </c>
      <c r="S13" s="33">
        <v>1758.9</v>
      </c>
    </row>
    <row r="14" spans="1:19" ht="12.75">
      <c r="A14" s="18" t="s">
        <v>30</v>
      </c>
      <c r="B14" s="139">
        <v>267.1321551</v>
      </c>
      <c r="C14" s="139">
        <v>383.75652888999997</v>
      </c>
      <c r="D14" s="139">
        <v>505.15073282</v>
      </c>
      <c r="E14" s="139">
        <v>739.60027943</v>
      </c>
      <c r="F14" s="139">
        <v>710.34114676</v>
      </c>
      <c r="G14" s="139">
        <v>662.5659855100001</v>
      </c>
      <c r="H14" s="139">
        <v>502.11516097</v>
      </c>
      <c r="I14" s="139">
        <v>636.15935629</v>
      </c>
      <c r="J14" s="139">
        <v>1241.6</v>
      </c>
      <c r="K14" s="184">
        <v>1480.2</v>
      </c>
      <c r="L14" s="145">
        <v>1707.7</v>
      </c>
      <c r="M14" s="33">
        <v>1849.6</v>
      </c>
      <c r="N14" s="33">
        <v>1899.7</v>
      </c>
      <c r="O14" s="33">
        <v>2022.6</v>
      </c>
      <c r="P14" s="198">
        <v>2136.5</v>
      </c>
      <c r="Q14" s="198">
        <v>1820</v>
      </c>
      <c r="R14" s="33">
        <v>1704.2</v>
      </c>
      <c r="S14" s="33">
        <v>1725.3</v>
      </c>
    </row>
    <row r="15" spans="1:19" ht="12.75">
      <c r="A15" s="18" t="s">
        <v>31</v>
      </c>
      <c r="B15" s="139">
        <v>34.51227712</v>
      </c>
      <c r="C15" s="139">
        <v>42.00067025</v>
      </c>
      <c r="D15" s="139">
        <v>53.1310937</v>
      </c>
      <c r="E15" s="139">
        <v>55.115821759999996</v>
      </c>
      <c r="F15" s="139">
        <v>57.32226523</v>
      </c>
      <c r="G15" s="139">
        <v>54.13488720000001</v>
      </c>
      <c r="H15" s="139">
        <v>37.76995872</v>
      </c>
      <c r="I15" s="139">
        <v>42.706265869999996</v>
      </c>
      <c r="J15" s="139">
        <v>86.6</v>
      </c>
      <c r="K15" s="184">
        <v>80.5</v>
      </c>
      <c r="L15" s="145">
        <v>93.1</v>
      </c>
      <c r="M15" s="33">
        <v>107.9</v>
      </c>
      <c r="N15" s="33">
        <v>136</v>
      </c>
      <c r="O15" s="33">
        <v>176.3</v>
      </c>
      <c r="P15" s="198">
        <v>193.1</v>
      </c>
      <c r="Q15" s="198">
        <v>193.3</v>
      </c>
      <c r="R15" s="33">
        <v>158.8</v>
      </c>
      <c r="S15" s="65">
        <v>152.7</v>
      </c>
    </row>
    <row r="16" spans="1:19" ht="12.75">
      <c r="A16" s="18" t="s">
        <v>32</v>
      </c>
      <c r="B16" s="139">
        <v>458.61052406</v>
      </c>
      <c r="C16" s="139">
        <v>197.92001912</v>
      </c>
      <c r="D16" s="139">
        <v>179.53408492</v>
      </c>
      <c r="E16" s="139">
        <v>182.06660712000001</v>
      </c>
      <c r="F16" s="139">
        <v>201.24798504</v>
      </c>
      <c r="G16" s="139">
        <v>24.36228941</v>
      </c>
      <c r="H16" s="139">
        <v>22.574113920000002</v>
      </c>
      <c r="I16" s="139">
        <v>30.13176103</v>
      </c>
      <c r="J16" s="139">
        <v>63.5</v>
      </c>
      <c r="K16" s="184">
        <v>150.5</v>
      </c>
      <c r="L16" s="145">
        <v>139</v>
      </c>
      <c r="M16" s="33">
        <v>173.4</v>
      </c>
      <c r="N16" s="33">
        <v>185.3</v>
      </c>
      <c r="O16" s="33">
        <v>194.9</v>
      </c>
      <c r="P16" s="198">
        <v>221.4</v>
      </c>
      <c r="Q16" s="198">
        <v>204.9</v>
      </c>
      <c r="R16" s="33">
        <v>202.8</v>
      </c>
      <c r="S16" s="65">
        <v>229.3</v>
      </c>
    </row>
    <row r="17" spans="1:19" ht="12.75">
      <c r="A17" s="18" t="s">
        <v>33</v>
      </c>
      <c r="B17" s="139">
        <v>40.648675880000006</v>
      </c>
      <c r="C17" s="139">
        <v>244.13686636000003</v>
      </c>
      <c r="D17" s="139">
        <v>137.14950436</v>
      </c>
      <c r="E17" s="139">
        <v>151.17361873</v>
      </c>
      <c r="F17" s="139">
        <v>112.36310458</v>
      </c>
      <c r="G17" s="139">
        <v>164.7109676</v>
      </c>
      <c r="H17" s="139">
        <v>66.05664226000002</v>
      </c>
      <c r="I17" s="139">
        <v>76.03980331</v>
      </c>
      <c r="J17" s="139">
        <v>268.4</v>
      </c>
      <c r="K17" s="184">
        <v>525.3</v>
      </c>
      <c r="L17" s="145">
        <v>309.1</v>
      </c>
      <c r="M17" s="33">
        <v>294.3</v>
      </c>
      <c r="N17" s="33">
        <v>404.5</v>
      </c>
      <c r="O17" s="33">
        <v>359.7</v>
      </c>
      <c r="P17" s="198">
        <v>467.4</v>
      </c>
      <c r="Q17" s="198">
        <v>572.5</v>
      </c>
      <c r="R17" s="33">
        <v>294.9</v>
      </c>
      <c r="S17" s="65">
        <v>283</v>
      </c>
    </row>
    <row r="18" spans="1:19" ht="12.75">
      <c r="A18" s="18" t="s">
        <v>34</v>
      </c>
      <c r="B18" s="139">
        <v>5.41727015</v>
      </c>
      <c r="C18" s="139">
        <v>11.24325944</v>
      </c>
      <c r="D18" s="139">
        <v>18.01738478</v>
      </c>
      <c r="E18" s="139">
        <v>23.09713034</v>
      </c>
      <c r="F18" s="139">
        <v>16.41898815</v>
      </c>
      <c r="G18" s="139">
        <v>21.729252189999997</v>
      </c>
      <c r="H18" s="139">
        <v>5.35975616</v>
      </c>
      <c r="I18" s="139">
        <v>18.676267399999997</v>
      </c>
      <c r="J18" s="139">
        <v>2337.2</v>
      </c>
      <c r="K18" s="184">
        <v>2623</v>
      </c>
      <c r="L18" s="145">
        <v>966.9</v>
      </c>
      <c r="M18" s="33">
        <v>1327</v>
      </c>
      <c r="N18" s="33">
        <v>1214.9</v>
      </c>
      <c r="O18" s="33">
        <v>1755.8</v>
      </c>
      <c r="P18" s="198">
        <v>1714</v>
      </c>
      <c r="Q18" s="198">
        <v>1692.7</v>
      </c>
      <c r="R18" s="33">
        <v>1457.7</v>
      </c>
      <c r="S18" s="65">
        <v>629.5</v>
      </c>
    </row>
    <row r="19" spans="1:19" ht="12.75">
      <c r="A19" s="18" t="s">
        <v>35</v>
      </c>
      <c r="B19" s="139">
        <v>2.07276513</v>
      </c>
      <c r="C19" s="139">
        <v>15.15377338</v>
      </c>
      <c r="D19" s="139">
        <v>16.12629863</v>
      </c>
      <c r="E19" s="139">
        <v>21.531419120000002</v>
      </c>
      <c r="F19" s="139">
        <v>13.50272324</v>
      </c>
      <c r="G19" s="139">
        <v>13.291327970000003</v>
      </c>
      <c r="H19" s="139">
        <v>6.9171135</v>
      </c>
      <c r="I19" s="139">
        <v>22.0007172</v>
      </c>
      <c r="J19" s="139">
        <v>52</v>
      </c>
      <c r="K19" s="184">
        <v>71.7</v>
      </c>
      <c r="L19" s="145">
        <v>90.4</v>
      </c>
      <c r="M19" s="33">
        <v>58.7</v>
      </c>
      <c r="N19" s="33">
        <v>48.3</v>
      </c>
      <c r="O19" s="33">
        <v>109.4</v>
      </c>
      <c r="P19" s="198">
        <v>89.8</v>
      </c>
      <c r="Q19" s="198">
        <v>117.7</v>
      </c>
      <c r="R19" s="33">
        <v>45.3</v>
      </c>
      <c r="S19" s="65">
        <v>39.1</v>
      </c>
    </row>
    <row r="20" spans="1:19" ht="12.75">
      <c r="A20" s="18" t="s">
        <v>36</v>
      </c>
      <c r="B20" s="139">
        <v>0.27246584</v>
      </c>
      <c r="C20" s="139">
        <v>4.69336804</v>
      </c>
      <c r="D20" s="139">
        <v>5.15842003</v>
      </c>
      <c r="E20" s="139">
        <v>4.292349450000001</v>
      </c>
      <c r="F20" s="139">
        <v>4.832117190000001</v>
      </c>
      <c r="G20" s="139">
        <v>4.2330391</v>
      </c>
      <c r="H20" s="139">
        <v>4.80718658</v>
      </c>
      <c r="I20" s="139">
        <v>7.9469737799999995</v>
      </c>
      <c r="J20" s="139">
        <v>20.2</v>
      </c>
      <c r="K20" s="184">
        <v>18.9</v>
      </c>
      <c r="L20" s="145">
        <v>18</v>
      </c>
      <c r="M20" s="33">
        <v>37.4</v>
      </c>
      <c r="N20" s="33">
        <v>46.4</v>
      </c>
      <c r="O20" s="33">
        <v>36.6</v>
      </c>
      <c r="P20" s="198">
        <v>68.1</v>
      </c>
      <c r="Q20" s="198">
        <v>45</v>
      </c>
      <c r="R20" s="33">
        <v>25</v>
      </c>
      <c r="S20" s="65">
        <v>23.5</v>
      </c>
    </row>
    <row r="21" spans="1:19" ht="12.75">
      <c r="A21" s="18" t="s">
        <v>37</v>
      </c>
      <c r="B21" s="139">
        <v>98.82578254</v>
      </c>
      <c r="C21" s="139">
        <v>196.29938841</v>
      </c>
      <c r="D21" s="139">
        <v>217.69978227000001</v>
      </c>
      <c r="E21" s="139">
        <v>270.9583287</v>
      </c>
      <c r="F21" s="139">
        <v>342.63295302999995</v>
      </c>
      <c r="G21" s="139">
        <v>345.91315657999996</v>
      </c>
      <c r="H21" s="139">
        <v>141.78351453</v>
      </c>
      <c r="I21" s="139">
        <v>174.40635699</v>
      </c>
      <c r="J21" s="139">
        <v>636.5</v>
      </c>
      <c r="K21" s="184">
        <v>1350.4</v>
      </c>
      <c r="L21" s="145">
        <v>1108.3</v>
      </c>
      <c r="M21" s="33">
        <v>1112.1</v>
      </c>
      <c r="N21" s="33">
        <v>1360.7</v>
      </c>
      <c r="O21" s="33">
        <v>1823.9</v>
      </c>
      <c r="P21" s="198">
        <v>1566.1</v>
      </c>
      <c r="Q21" s="198">
        <v>898.3</v>
      </c>
      <c r="R21" s="33">
        <v>1086.6</v>
      </c>
      <c r="S21" s="65">
        <v>977.7</v>
      </c>
    </row>
    <row r="22" spans="1:19" ht="12.75">
      <c r="A22" s="18" t="s">
        <v>267</v>
      </c>
      <c r="B22" s="139">
        <v>9.146408169999999</v>
      </c>
      <c r="C22" s="139">
        <v>9.21031213</v>
      </c>
      <c r="D22" s="139">
        <v>39.619810439999995</v>
      </c>
      <c r="E22" s="139">
        <v>16.79165055</v>
      </c>
      <c r="F22" s="139">
        <v>50.06228807</v>
      </c>
      <c r="G22" s="139">
        <v>19.980233809999998</v>
      </c>
      <c r="H22" s="139">
        <v>50.3482926</v>
      </c>
      <c r="I22" s="139">
        <v>121.63068944000001</v>
      </c>
      <c r="J22" s="139">
        <v>1354.3</v>
      </c>
      <c r="K22" s="184">
        <v>769</v>
      </c>
      <c r="L22" s="145">
        <v>0</v>
      </c>
      <c r="M22" s="33">
        <v>0</v>
      </c>
      <c r="N22" s="33">
        <v>0</v>
      </c>
      <c r="O22" s="33">
        <v>0</v>
      </c>
      <c r="P22" s="198">
        <v>0</v>
      </c>
      <c r="Q22" s="198">
        <v>0</v>
      </c>
      <c r="R22" s="33">
        <v>0</v>
      </c>
      <c r="S22" s="65">
        <v>0</v>
      </c>
    </row>
    <row r="23" spans="1:19" ht="12.75">
      <c r="A23" s="18" t="s">
        <v>365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84"/>
      <c r="L23" s="145">
        <v>26.4</v>
      </c>
      <c r="M23" s="33">
        <v>61.6</v>
      </c>
      <c r="N23" s="33">
        <v>59.8</v>
      </c>
      <c r="O23" s="33">
        <v>158.4</v>
      </c>
      <c r="P23" s="198">
        <v>140.6</v>
      </c>
      <c r="Q23" s="198">
        <v>53.6</v>
      </c>
      <c r="R23" s="33">
        <v>58</v>
      </c>
      <c r="S23" s="65">
        <v>134.8</v>
      </c>
    </row>
    <row r="24" spans="1:19" ht="13.5" thickBot="1">
      <c r="A24" s="18" t="s">
        <v>366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84"/>
      <c r="L24" s="145">
        <v>179.6</v>
      </c>
      <c r="M24" s="33">
        <v>207.5</v>
      </c>
      <c r="N24" s="33">
        <v>214.6</v>
      </c>
      <c r="O24" s="33">
        <v>237.4</v>
      </c>
      <c r="P24" s="304">
        <v>273.5</v>
      </c>
      <c r="Q24" s="304">
        <v>259.5</v>
      </c>
      <c r="R24" s="515">
        <v>229.7</v>
      </c>
      <c r="S24" s="302">
        <v>233</v>
      </c>
    </row>
    <row r="25" spans="1:19" ht="13.5" thickBot="1">
      <c r="A25" s="21" t="s">
        <v>248</v>
      </c>
      <c r="B25" s="143">
        <v>1117.1453296800003</v>
      </c>
      <c r="C25" s="143">
        <v>4539.914500409998</v>
      </c>
      <c r="D25" s="143">
        <v>4414.181153819999</v>
      </c>
      <c r="E25" s="143">
        <v>5036.76574749</v>
      </c>
      <c r="F25" s="143">
        <v>9045.744248449999</v>
      </c>
      <c r="G25" s="143">
        <v>6185.766889129998</v>
      </c>
      <c r="H25" s="143">
        <v>8763.627125399998</v>
      </c>
      <c r="I25" s="143">
        <v>8801.27790478</v>
      </c>
      <c r="J25" s="143">
        <f>+J8+J9+J10+J11+J12+J13+J14+J15+J16+J17+J18+J19+J20+J21+J22</f>
        <v>13980.400000000001</v>
      </c>
      <c r="K25" s="144">
        <f>+K8+K9+K10+K11+K12+K13+K14+K15+K16+K17+K18+K19+K20+K21+K22</f>
        <v>13969.800000000001</v>
      </c>
      <c r="L25" s="144">
        <f aca="true" t="shared" si="1" ref="L25:S25">+L8+L9+L10+L11+L12+L13+L14+L15+L16+L17+L18+L19+L20+L21+L22+L23+L24</f>
        <v>15351.699999999999</v>
      </c>
      <c r="M25" s="144">
        <f t="shared" si="1"/>
        <v>18408.399999999998</v>
      </c>
      <c r="N25" s="144">
        <f t="shared" si="1"/>
        <v>20330</v>
      </c>
      <c r="O25" s="144">
        <f t="shared" si="1"/>
        <v>24931.400000000005</v>
      </c>
      <c r="P25" s="144">
        <f t="shared" si="1"/>
        <v>28642.1</v>
      </c>
      <c r="Q25" s="144">
        <f t="shared" si="1"/>
        <v>27178.000000000004</v>
      </c>
      <c r="R25" s="144">
        <f t="shared" si="1"/>
        <v>25344.7</v>
      </c>
      <c r="S25" s="144">
        <f t="shared" si="1"/>
        <v>25290.299999999996</v>
      </c>
    </row>
    <row r="26" spans="1:19" s="4" customFormat="1" ht="15" customHeight="1">
      <c r="A26" s="28" t="s">
        <v>39</v>
      </c>
      <c r="B26" s="139"/>
      <c r="C26" s="139"/>
      <c r="D26" s="139"/>
      <c r="E26" s="139"/>
      <c r="F26" s="139"/>
      <c r="G26" s="139"/>
      <c r="H26" s="139"/>
      <c r="I26" s="139"/>
      <c r="J26" s="179"/>
      <c r="K26" s="184"/>
      <c r="L26" s="145"/>
      <c r="M26" s="33"/>
      <c r="N26" s="33"/>
      <c r="O26" s="33"/>
      <c r="P26" s="262"/>
      <c r="Q26" s="262"/>
      <c r="R26" s="307"/>
      <c r="S26" s="578"/>
    </row>
    <row r="27" spans="1:19" ht="16.5" customHeight="1">
      <c r="A27" s="106" t="s">
        <v>453</v>
      </c>
      <c r="B27" s="139">
        <v>283.50950256</v>
      </c>
      <c r="C27" s="139">
        <v>492.77535664</v>
      </c>
      <c r="D27" s="139">
        <v>694.28652587</v>
      </c>
      <c r="E27" s="139">
        <v>675.7404262599999</v>
      </c>
      <c r="F27" s="139">
        <v>858.51105595</v>
      </c>
      <c r="G27" s="139">
        <v>946.02241191</v>
      </c>
      <c r="H27" s="139">
        <v>923.18094465</v>
      </c>
      <c r="I27" s="139">
        <v>1190.76152864</v>
      </c>
      <c r="J27" s="139">
        <v>1911.3</v>
      </c>
      <c r="K27" s="184">
        <v>2817.2</v>
      </c>
      <c r="L27" s="145">
        <v>3049</v>
      </c>
      <c r="M27" s="33">
        <v>3568</v>
      </c>
      <c r="N27" s="33">
        <v>3867.3</v>
      </c>
      <c r="O27" s="33">
        <v>4666.9</v>
      </c>
      <c r="P27" s="198">
        <v>4792.2</v>
      </c>
      <c r="Q27" s="198">
        <v>4525.4</v>
      </c>
      <c r="R27" s="187">
        <v>4360</v>
      </c>
      <c r="S27" s="33">
        <v>4812.5</v>
      </c>
    </row>
    <row r="28" spans="1:19" ht="12.75">
      <c r="A28" s="18" t="s">
        <v>40</v>
      </c>
      <c r="B28" s="139">
        <v>54.17927359</v>
      </c>
      <c r="C28" s="139">
        <v>126.81558840999999</v>
      </c>
      <c r="D28" s="139">
        <v>76.04423489</v>
      </c>
      <c r="E28" s="139">
        <v>100.31538973</v>
      </c>
      <c r="F28" s="139">
        <v>87.75000031</v>
      </c>
      <c r="G28" s="139">
        <v>262.97967557</v>
      </c>
      <c r="H28" s="139">
        <v>282.273982</v>
      </c>
      <c r="I28" s="139">
        <v>518.4697674099999</v>
      </c>
      <c r="J28" s="139">
        <v>661.4</v>
      </c>
      <c r="K28" s="184">
        <v>844.2</v>
      </c>
      <c r="L28" s="145">
        <v>1067.9</v>
      </c>
      <c r="M28" s="33">
        <v>1162.6</v>
      </c>
      <c r="N28" s="33">
        <v>1149.8</v>
      </c>
      <c r="O28" s="33">
        <v>1365.3</v>
      </c>
      <c r="P28" s="198">
        <v>1259.4</v>
      </c>
      <c r="Q28" s="198">
        <v>1074.8</v>
      </c>
      <c r="R28" s="187">
        <v>1029.7</v>
      </c>
      <c r="S28" s="65">
        <v>960.8</v>
      </c>
    </row>
    <row r="29" spans="1:19" ht="12.75">
      <c r="A29" s="18" t="s">
        <v>41</v>
      </c>
      <c r="B29" s="139">
        <v>3.40062702</v>
      </c>
      <c r="C29" s="139">
        <v>5.6382888200000005</v>
      </c>
      <c r="D29" s="139">
        <v>7.78704396</v>
      </c>
      <c r="E29" s="139">
        <v>8.36285622</v>
      </c>
      <c r="F29" s="139">
        <v>7.958742490000001</v>
      </c>
      <c r="G29" s="139">
        <v>10.85506782</v>
      </c>
      <c r="H29" s="139">
        <v>4.4067756</v>
      </c>
      <c r="I29" s="139">
        <v>8.598228069999998</v>
      </c>
      <c r="J29" s="139">
        <v>38.2</v>
      </c>
      <c r="K29" s="184">
        <v>45</v>
      </c>
      <c r="L29" s="145">
        <v>58.9</v>
      </c>
      <c r="M29" s="33">
        <v>84.9</v>
      </c>
      <c r="N29" s="33">
        <v>103.8</v>
      </c>
      <c r="O29" s="33">
        <v>115.4</v>
      </c>
      <c r="P29" s="198">
        <v>107.8</v>
      </c>
      <c r="Q29" s="198">
        <v>70.9</v>
      </c>
      <c r="R29" s="187">
        <v>49.3</v>
      </c>
      <c r="S29" s="65">
        <v>52.8</v>
      </c>
    </row>
    <row r="30" spans="1:19" ht="12.75">
      <c r="A30" s="18" t="s">
        <v>42</v>
      </c>
      <c r="B30" s="139">
        <v>103.20950106000001</v>
      </c>
      <c r="C30" s="139">
        <v>188.63788872</v>
      </c>
      <c r="D30" s="139">
        <v>259.00242834</v>
      </c>
      <c r="E30" s="139">
        <v>309.90156103</v>
      </c>
      <c r="F30" s="139">
        <v>390.23454224</v>
      </c>
      <c r="G30" s="139">
        <v>422.91770414000007</v>
      </c>
      <c r="H30" s="139">
        <v>332.41297685</v>
      </c>
      <c r="I30" s="139">
        <v>428.31766189999996</v>
      </c>
      <c r="J30" s="139">
        <v>880.1</v>
      </c>
      <c r="K30" s="184">
        <v>921.7</v>
      </c>
      <c r="L30" s="145">
        <v>1153.3</v>
      </c>
      <c r="M30" s="33">
        <v>1307.8</v>
      </c>
      <c r="N30" s="33">
        <v>1678.7</v>
      </c>
      <c r="O30" s="33">
        <v>2007.9</v>
      </c>
      <c r="P30" s="198">
        <v>2200.5</v>
      </c>
      <c r="Q30" s="198">
        <v>2361.8</v>
      </c>
      <c r="R30" s="187">
        <v>2427</v>
      </c>
      <c r="S30" s="33">
        <v>2727</v>
      </c>
    </row>
    <row r="31" spans="1:19" ht="12.75">
      <c r="A31" s="18" t="s">
        <v>43</v>
      </c>
      <c r="B31" s="139">
        <v>21.00750551</v>
      </c>
      <c r="C31" s="139">
        <v>134.86667577</v>
      </c>
      <c r="D31" s="139">
        <v>54.35265637</v>
      </c>
      <c r="E31" s="139">
        <v>56.70789954</v>
      </c>
      <c r="F31" s="139">
        <v>74.28334633</v>
      </c>
      <c r="G31" s="139">
        <v>86.01064020999999</v>
      </c>
      <c r="H31" s="139">
        <v>53.0981955</v>
      </c>
      <c r="I31" s="139">
        <v>178.57490919999998</v>
      </c>
      <c r="J31" s="139">
        <v>464.9</v>
      </c>
      <c r="K31" s="184">
        <v>235.9</v>
      </c>
      <c r="L31" s="145">
        <v>213.7</v>
      </c>
      <c r="M31" s="33">
        <v>217.4</v>
      </c>
      <c r="N31" s="33">
        <v>449.8</v>
      </c>
      <c r="O31" s="33">
        <v>803.5</v>
      </c>
      <c r="P31" s="198">
        <v>733.6</v>
      </c>
      <c r="Q31" s="198">
        <v>534.2</v>
      </c>
      <c r="R31" s="187">
        <v>856.7</v>
      </c>
      <c r="S31" s="65">
        <v>845.1</v>
      </c>
    </row>
    <row r="32" spans="1:19" ht="13.5" thickBot="1">
      <c r="A32" s="20" t="s">
        <v>248</v>
      </c>
      <c r="B32" s="127">
        <v>465.30640973999994</v>
      </c>
      <c r="C32" s="127">
        <v>948.7337983599999</v>
      </c>
      <c r="D32" s="127">
        <v>1091.47288943</v>
      </c>
      <c r="E32" s="127">
        <v>1151.0281327799999</v>
      </c>
      <c r="F32" s="127">
        <v>1418.73768732</v>
      </c>
      <c r="G32" s="127">
        <v>1728.78549965</v>
      </c>
      <c r="H32" s="127">
        <v>1595.3728746</v>
      </c>
      <c r="I32" s="127">
        <v>2324.72209522</v>
      </c>
      <c r="J32" s="127">
        <f aca="true" t="shared" si="2" ref="J32:P32">SUM(J27:J31)</f>
        <v>3955.8999999999996</v>
      </c>
      <c r="K32" s="150">
        <f t="shared" si="2"/>
        <v>4863.999999999999</v>
      </c>
      <c r="L32" s="150">
        <f t="shared" si="2"/>
        <v>5542.799999999999</v>
      </c>
      <c r="M32" s="150">
        <f t="shared" si="2"/>
        <v>6340.7</v>
      </c>
      <c r="N32" s="150">
        <f t="shared" si="2"/>
        <v>7249.400000000001</v>
      </c>
      <c r="O32" s="150">
        <f t="shared" si="2"/>
        <v>8959</v>
      </c>
      <c r="P32" s="150">
        <f t="shared" si="2"/>
        <v>9093.500000000002</v>
      </c>
      <c r="Q32" s="150">
        <f>SUM(Q27:Q31)</f>
        <v>8567.1</v>
      </c>
      <c r="R32" s="308">
        <f>SUM(R27:R31)</f>
        <v>8722.7</v>
      </c>
      <c r="S32" s="150">
        <f>SUM(S27:S31)</f>
        <v>9398.2</v>
      </c>
    </row>
    <row r="33" spans="1:19" ht="13.5" thickBot="1">
      <c r="A33" s="172" t="s">
        <v>84</v>
      </c>
      <c r="B33" s="127">
        <v>18318.6</v>
      </c>
      <c r="C33" s="127">
        <v>24468.3</v>
      </c>
      <c r="D33" s="127">
        <v>28548.9</v>
      </c>
      <c r="E33" s="127">
        <v>32432.9</v>
      </c>
      <c r="F33" s="127">
        <v>36591.6</v>
      </c>
      <c r="G33" s="127">
        <v>41507</v>
      </c>
      <c r="H33" s="127">
        <v>46802</v>
      </c>
      <c r="I33" s="127">
        <v>51007.8</v>
      </c>
      <c r="J33" s="127">
        <v>61762.6</v>
      </c>
      <c r="K33" s="127">
        <v>62519.7</v>
      </c>
      <c r="L33" s="127">
        <v>69555.4</v>
      </c>
      <c r="M33" s="127">
        <v>79276.7</v>
      </c>
      <c r="N33" s="127">
        <v>87924.5</v>
      </c>
      <c r="O33" s="127">
        <v>95129.7</v>
      </c>
      <c r="P33" s="361">
        <v>101726.3</v>
      </c>
      <c r="Q33" s="150">
        <v>99290.4</v>
      </c>
      <c r="R33" s="170">
        <v>98614</v>
      </c>
      <c r="S33" s="170">
        <v>100472.2</v>
      </c>
    </row>
    <row r="34" ht="12.75">
      <c r="A34" s="82" t="s">
        <v>454</v>
      </c>
    </row>
    <row r="35" ht="12.75">
      <c r="A35" s="4" t="s">
        <v>226</v>
      </c>
    </row>
    <row r="36" ht="12.75">
      <c r="A36" s="4" t="s">
        <v>9</v>
      </c>
    </row>
    <row r="41" spans="1:5" ht="12.75">
      <c r="A41" s="602"/>
      <c r="B41" s="602"/>
      <c r="C41" s="602"/>
      <c r="D41" s="602"/>
      <c r="E41" s="602"/>
    </row>
    <row r="42" spans="1:5" ht="12.75">
      <c r="A42" s="602"/>
      <c r="B42" s="602"/>
      <c r="C42" s="602"/>
      <c r="D42" s="602"/>
      <c r="E42" s="602"/>
    </row>
    <row r="43" spans="1:5" ht="12.75">
      <c r="A43" s="4"/>
      <c r="B43" s="602"/>
      <c r="C43" s="602"/>
      <c r="D43" s="4"/>
      <c r="E43" s="4"/>
    </row>
    <row r="44" spans="1:5" ht="12.75">
      <c r="A44" s="4"/>
      <c r="B44" s="4"/>
      <c r="C44" s="4"/>
      <c r="D44" s="4"/>
      <c r="E44" s="4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5"/>
    </row>
    <row r="47" spans="2:5" ht="12.75">
      <c r="B47" s="5"/>
      <c r="C47" s="5"/>
      <c r="D47" s="5"/>
      <c r="E47" s="5"/>
    </row>
    <row r="48" spans="2:5" ht="12.75">
      <c r="B48" s="5"/>
      <c r="C48" s="5"/>
      <c r="D48" s="5"/>
      <c r="E48" s="5"/>
    </row>
    <row r="49" spans="2:5" ht="12.75">
      <c r="B49" s="5"/>
      <c r="C49" s="5"/>
      <c r="D49" s="5"/>
      <c r="E49" s="5"/>
    </row>
    <row r="50" spans="2:5" ht="12.75"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5" ht="12.75">
      <c r="B54" s="5"/>
      <c r="C54" s="5"/>
      <c r="D54" s="5"/>
      <c r="E54" s="5"/>
    </row>
    <row r="55" spans="2:5" ht="12.75">
      <c r="B55" s="5"/>
      <c r="C55" s="5"/>
      <c r="D55" s="5"/>
      <c r="E55" s="5"/>
    </row>
    <row r="56" spans="2:5" ht="12.75">
      <c r="B56" s="5"/>
      <c r="C56" s="5"/>
      <c r="D56" s="5"/>
      <c r="E56" s="5"/>
    </row>
    <row r="57" spans="2:5" ht="12.75">
      <c r="B57" s="5"/>
      <c r="C57" s="5"/>
      <c r="D57" s="5"/>
      <c r="E57" s="5"/>
    </row>
    <row r="58" spans="2:5" ht="12.75">
      <c r="B58" s="5"/>
      <c r="C58" s="5"/>
      <c r="D58" s="5"/>
      <c r="E58" s="5"/>
    </row>
    <row r="59" spans="2:5" ht="12.75">
      <c r="B59" s="5"/>
      <c r="C59" s="5"/>
      <c r="D59" s="5"/>
      <c r="E59" s="5"/>
    </row>
    <row r="60" spans="2:5" ht="12.75">
      <c r="B60" s="5"/>
      <c r="C60" s="5"/>
      <c r="D60" s="5"/>
      <c r="E60" s="5"/>
    </row>
    <row r="61" spans="2:5" ht="12.75">
      <c r="B61" s="5"/>
      <c r="C61" s="5"/>
      <c r="D61" s="5"/>
      <c r="E61" s="5"/>
    </row>
    <row r="62" spans="2:5" ht="12.75">
      <c r="B62" s="5"/>
      <c r="C62" s="5"/>
      <c r="D62" s="5"/>
      <c r="E62" s="5"/>
    </row>
    <row r="63" spans="2:5" ht="12.75">
      <c r="B63" s="5"/>
      <c r="C63" s="5"/>
      <c r="D63" s="5"/>
      <c r="E63" s="5"/>
    </row>
    <row r="64" spans="2:5" ht="12.75">
      <c r="B64" s="5"/>
      <c r="C64" s="5"/>
      <c r="D64" s="5"/>
      <c r="E64" s="5"/>
    </row>
    <row r="65" spans="1:5" ht="12.75">
      <c r="A65" s="4"/>
      <c r="B65" s="7"/>
      <c r="C65" s="7"/>
      <c r="D65" s="7"/>
      <c r="E65" s="5"/>
    </row>
  </sheetData>
  <sheetProtection/>
  <mergeCells count="3">
    <mergeCell ref="A41:E41"/>
    <mergeCell ref="A42:E42"/>
    <mergeCell ref="B43:C43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S36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31.00390625" style="0" customWidth="1"/>
    <col min="2" max="3" width="7.140625" style="0" customWidth="1"/>
    <col min="4" max="4" width="7.28125" style="0" customWidth="1"/>
    <col min="5" max="5" width="6.140625" style="0" customWidth="1"/>
    <col min="6" max="6" width="6.421875" style="0" customWidth="1"/>
    <col min="7" max="7" width="7.00390625" style="0" customWidth="1"/>
    <col min="8" max="8" width="7.28125" style="0" customWidth="1"/>
    <col min="9" max="9" width="6.421875" style="0" customWidth="1"/>
    <col min="10" max="10" width="7.00390625" style="0" customWidth="1"/>
    <col min="11" max="11" width="6.421875" style="0" customWidth="1"/>
    <col min="12" max="12" width="6.7109375" style="0" customWidth="1"/>
    <col min="13" max="13" width="6.28125" style="0" customWidth="1"/>
    <col min="14" max="14" width="6.421875" style="0" customWidth="1"/>
    <col min="15" max="15" width="7.140625" style="0" customWidth="1"/>
    <col min="16" max="16" width="9.421875" style="0" customWidth="1"/>
  </cols>
  <sheetData>
    <row r="2" ht="12.75">
      <c r="A2" s="4" t="s">
        <v>45</v>
      </c>
    </row>
    <row r="3" ht="15" customHeight="1">
      <c r="A3" s="4" t="s">
        <v>597</v>
      </c>
    </row>
    <row r="4" ht="13.5" thickBot="1">
      <c r="A4" s="4" t="s">
        <v>229</v>
      </c>
    </row>
    <row r="5" spans="1:19" ht="13.5" thickBot="1">
      <c r="A5" s="15" t="s">
        <v>22</v>
      </c>
      <c r="B5" s="15">
        <v>2000</v>
      </c>
      <c r="C5" s="15">
        <v>2001</v>
      </c>
      <c r="D5" s="15">
        <v>2002</v>
      </c>
      <c r="E5" s="15">
        <v>2003</v>
      </c>
      <c r="F5" s="15">
        <v>2004</v>
      </c>
      <c r="G5" s="15">
        <v>2005</v>
      </c>
      <c r="H5" s="15" t="s">
        <v>23</v>
      </c>
      <c r="I5" s="15" t="s">
        <v>218</v>
      </c>
      <c r="J5" s="15">
        <v>2008</v>
      </c>
      <c r="K5" s="15">
        <v>2009</v>
      </c>
      <c r="L5" s="123">
        <v>2010</v>
      </c>
      <c r="M5" s="15">
        <v>2011</v>
      </c>
      <c r="N5" s="208">
        <v>2012</v>
      </c>
      <c r="O5" s="208">
        <v>2013</v>
      </c>
      <c r="P5" s="21">
        <v>2014</v>
      </c>
      <c r="Q5" s="21">
        <v>2015</v>
      </c>
      <c r="R5" s="176">
        <v>2016</v>
      </c>
      <c r="S5" s="176">
        <v>2017</v>
      </c>
    </row>
    <row r="6" spans="1:19" ht="13.5" thickBot="1">
      <c r="A6" s="21" t="s">
        <v>20</v>
      </c>
      <c r="B6" s="170">
        <v>8.638497152730015</v>
      </c>
      <c r="C6" s="170">
        <v>22.431669951610854</v>
      </c>
      <c r="D6" s="170">
        <v>19.28499537022442</v>
      </c>
      <c r="E6" s="170">
        <v>19.078756078765693</v>
      </c>
      <c r="F6" s="170">
        <v>28.59804418437565</v>
      </c>
      <c r="G6" s="170">
        <v>19.067994287180472</v>
      </c>
      <c r="H6" s="170">
        <v>22.133669501303363</v>
      </c>
      <c r="I6" s="170">
        <v>21.812350267998227</v>
      </c>
      <c r="J6" s="170">
        <v>29.04071395958072</v>
      </c>
      <c r="K6" s="170">
        <v>30.598988796173543</v>
      </c>
      <c r="L6" s="170">
        <v>30.792186452292707</v>
      </c>
      <c r="M6" s="170">
        <v>31.652756000173937</v>
      </c>
      <c r="N6" s="170">
        <v>32.00721396556887</v>
      </c>
      <c r="O6" s="170">
        <f>+O24+O31</f>
        <v>36.199999999999996</v>
      </c>
      <c r="P6" s="170">
        <f>+P24+P31</f>
        <v>36.7</v>
      </c>
      <c r="Q6" s="170">
        <f>+Q24+Q31</f>
        <v>35.7</v>
      </c>
      <c r="R6" s="170">
        <f>+R24+R31</f>
        <v>35</v>
      </c>
      <c r="S6" s="170">
        <f>+S24+S31</f>
        <v>34.2</v>
      </c>
    </row>
    <row r="7" spans="1:19" ht="12.75">
      <c r="A7" s="18" t="s">
        <v>24</v>
      </c>
      <c r="B7" s="209">
        <v>0</v>
      </c>
      <c r="C7" s="209">
        <v>12.75209435563566</v>
      </c>
      <c r="D7" s="209">
        <v>9.608052117454612</v>
      </c>
      <c r="E7" s="209">
        <v>9.245049455892012</v>
      </c>
      <c r="F7" s="209">
        <v>18.75669366778168</v>
      </c>
      <c r="G7" s="209">
        <v>9.886771258438335</v>
      </c>
      <c r="H7" s="209">
        <v>17.646974702050258</v>
      </c>
      <c r="I7" s="209">
        <v>13.530967323311335</v>
      </c>
      <c r="J7" s="209">
        <v>10.590875384132145</v>
      </c>
      <c r="K7" s="209">
        <v>8.359165821830565</v>
      </c>
      <c r="L7" s="209">
        <v>12.361822375159342</v>
      </c>
      <c r="M7" s="209">
        <v>13.261644161484806</v>
      </c>
      <c r="N7" s="209">
        <v>12.97863895587829</v>
      </c>
      <c r="O7" s="182">
        <v>15.2</v>
      </c>
      <c r="P7" s="305">
        <v>17.6</v>
      </c>
      <c r="Q7" s="305">
        <v>18.1</v>
      </c>
      <c r="R7" s="303">
        <v>17.8</v>
      </c>
      <c r="S7" s="577">
        <v>17.8</v>
      </c>
    </row>
    <row r="8" spans="1:19" ht="12.75">
      <c r="A8" s="18" t="s">
        <v>25</v>
      </c>
      <c r="B8" s="33">
        <v>0.07451890504732896</v>
      </c>
      <c r="C8" s="33">
        <v>0.07714719706722577</v>
      </c>
      <c r="D8" s="33">
        <v>0.09396465383955246</v>
      </c>
      <c r="E8" s="33">
        <v>0.09270451837486009</v>
      </c>
      <c r="F8" s="33">
        <v>0.09397104502126172</v>
      </c>
      <c r="G8" s="33">
        <v>0.10196269959283975</v>
      </c>
      <c r="H8" s="33">
        <v>0.10855749519358181</v>
      </c>
      <c r="I8" s="33">
        <v>0.10369340324420967</v>
      </c>
      <c r="J8" s="33">
        <v>0.027524747986645642</v>
      </c>
      <c r="K8" s="33">
        <v>0.06596220333255348</v>
      </c>
      <c r="L8" s="33">
        <v>0.07633756530325024</v>
      </c>
      <c r="M8" s="33">
        <v>0.07737621723660754</v>
      </c>
      <c r="N8" s="33">
        <v>0.07207002281637116</v>
      </c>
      <c r="O8" s="139">
        <v>0</v>
      </c>
      <c r="P8" s="65">
        <v>0</v>
      </c>
      <c r="Q8" s="65">
        <v>0</v>
      </c>
      <c r="R8" s="198">
        <v>0</v>
      </c>
      <c r="S8" s="65">
        <v>0</v>
      </c>
    </row>
    <row r="9" spans="1:19" ht="12.75">
      <c r="A9" s="18" t="s">
        <v>26</v>
      </c>
      <c r="B9" s="33">
        <v>0.12749392300721674</v>
      </c>
      <c r="C9" s="33">
        <v>0.1810519603323484</v>
      </c>
      <c r="D9" s="33">
        <v>0.32033223815978895</v>
      </c>
      <c r="E9" s="33">
        <v>0.34003825482765954</v>
      </c>
      <c r="F9" s="33">
        <v>0.4001760495578221</v>
      </c>
      <c r="G9" s="33">
        <v>0.36238150519189527</v>
      </c>
      <c r="H9" s="33">
        <v>0.29572375230683984</v>
      </c>
      <c r="I9" s="33">
        <v>0.2477987054136818</v>
      </c>
      <c r="J9" s="33">
        <v>0.2818858014397062</v>
      </c>
      <c r="K9" s="33">
        <v>0.2926057344875094</v>
      </c>
      <c r="L9" s="33">
        <v>0.4406357533913479</v>
      </c>
      <c r="M9" s="33">
        <v>0.4582462584442393</v>
      </c>
      <c r="N9" s="33">
        <v>0.7</v>
      </c>
      <c r="O9" s="139">
        <v>0.7</v>
      </c>
      <c r="P9" s="65">
        <v>0.7</v>
      </c>
      <c r="Q9" s="65">
        <v>0.7</v>
      </c>
      <c r="R9" s="198">
        <v>0.7</v>
      </c>
      <c r="S9" s="65">
        <v>0.6</v>
      </c>
    </row>
    <row r="10" spans="1:19" ht="12.75">
      <c r="A10" s="18" t="s">
        <v>27</v>
      </c>
      <c r="B10" s="33">
        <v>0.14896650240738923</v>
      </c>
      <c r="C10" s="33">
        <v>0.08542288691899314</v>
      </c>
      <c r="D10" s="33">
        <v>0.12478568901078499</v>
      </c>
      <c r="E10" s="33">
        <v>0.11984169966299653</v>
      </c>
      <c r="F10" s="33">
        <v>0.14173944738683195</v>
      </c>
      <c r="G10" s="33">
        <v>0.1340224812682198</v>
      </c>
      <c r="H10" s="33">
        <v>0.10134355723131039</v>
      </c>
      <c r="I10" s="33">
        <v>0.1429215690541447</v>
      </c>
      <c r="J10" s="33">
        <v>0.24205587200020726</v>
      </c>
      <c r="K10" s="33">
        <v>0.36782864124359876</v>
      </c>
      <c r="L10" s="33">
        <v>0.8055234207481965</v>
      </c>
      <c r="M10" s="33">
        <v>0.9485940549486248</v>
      </c>
      <c r="N10" s="33">
        <v>1</v>
      </c>
      <c r="O10" s="139">
        <v>1.1</v>
      </c>
      <c r="P10" s="65">
        <v>1</v>
      </c>
      <c r="Q10" s="65">
        <v>0.5</v>
      </c>
      <c r="R10" s="198">
        <v>0.4</v>
      </c>
      <c r="S10" s="65">
        <v>0.4</v>
      </c>
    </row>
    <row r="11" spans="1:19" ht="12.75">
      <c r="A11" s="18" t="s">
        <v>28</v>
      </c>
      <c r="B11" s="33">
        <v>0.0073572516458681346</v>
      </c>
      <c r="C11" s="33">
        <v>0.04669166149671208</v>
      </c>
      <c r="D11" s="33">
        <v>0.04626680551614948</v>
      </c>
      <c r="E11" s="33">
        <v>0.03482189705515079</v>
      </c>
      <c r="F11" s="33">
        <v>0.032962074957093974</v>
      </c>
      <c r="G11" s="33">
        <v>0.07149064728840919</v>
      </c>
      <c r="H11" s="33">
        <v>0.014689961259546582</v>
      </c>
      <c r="I11" s="33">
        <v>0.018091248671771767</v>
      </c>
      <c r="J11" s="33">
        <v>0.1304996875131552</v>
      </c>
      <c r="K11" s="33">
        <v>0.11665236944032858</v>
      </c>
      <c r="L11" s="33">
        <v>0.17831747879716756</v>
      </c>
      <c r="M11" s="33">
        <v>0.1914581771953743</v>
      </c>
      <c r="N11" s="33">
        <v>0.21238026047336428</v>
      </c>
      <c r="O11" s="139">
        <v>0.2</v>
      </c>
      <c r="P11" s="65">
        <v>0.1</v>
      </c>
      <c r="Q11" s="65">
        <v>0.1</v>
      </c>
      <c r="R11" s="198">
        <v>0</v>
      </c>
      <c r="S11" s="65">
        <v>0.1</v>
      </c>
    </row>
    <row r="12" spans="1:19" ht="12.75">
      <c r="A12" s="18" t="s">
        <v>29</v>
      </c>
      <c r="B12" s="33">
        <v>0.7362176179402358</v>
      </c>
      <c r="C12" s="33">
        <v>0.8982090406362518</v>
      </c>
      <c r="D12" s="33">
        <v>1.164633453127791</v>
      </c>
      <c r="E12" s="33">
        <v>1.181479228684453</v>
      </c>
      <c r="F12" s="33">
        <v>1.1721377215262518</v>
      </c>
      <c r="G12" s="33">
        <v>1.1880066498903799</v>
      </c>
      <c r="H12" s="33">
        <v>0.9280327334184596</v>
      </c>
      <c r="I12" s="33">
        <v>0.9965406767004261</v>
      </c>
      <c r="J12" s="33">
        <v>1.5506147733417959</v>
      </c>
      <c r="K12" s="33">
        <v>2.008597832020588</v>
      </c>
      <c r="L12" s="33">
        <v>1.9253866615578465</v>
      </c>
      <c r="M12" s="33">
        <v>1.9177791363023635</v>
      </c>
      <c r="N12" s="33">
        <v>2.1</v>
      </c>
      <c r="O12" s="139">
        <v>2</v>
      </c>
      <c r="P12" s="65">
        <v>2</v>
      </c>
      <c r="Q12" s="65">
        <v>1.9</v>
      </c>
      <c r="R12" s="198">
        <v>1.8</v>
      </c>
      <c r="S12" s="65">
        <v>1.8</v>
      </c>
    </row>
    <row r="13" spans="1:19" ht="12.75">
      <c r="A13" s="18" t="s">
        <v>30</v>
      </c>
      <c r="B13" s="33">
        <v>1.4582563902263272</v>
      </c>
      <c r="C13" s="33">
        <v>1.5683824740174022</v>
      </c>
      <c r="D13" s="33">
        <v>1.7694227547120904</v>
      </c>
      <c r="E13" s="33">
        <v>2.2804013191234827</v>
      </c>
      <c r="F13" s="33">
        <v>1.9412683423517967</v>
      </c>
      <c r="G13" s="33">
        <v>1.5962752921434942</v>
      </c>
      <c r="H13" s="33">
        <v>1.2097120027224322</v>
      </c>
      <c r="I13" s="33">
        <v>1.2471805415838362</v>
      </c>
      <c r="J13" s="33">
        <v>2.010278064718778</v>
      </c>
      <c r="K13" s="33">
        <v>2.4048584574592526</v>
      </c>
      <c r="L13" s="33">
        <v>2.5166343681150662</v>
      </c>
      <c r="M13" s="33">
        <v>2.3655380396831283</v>
      </c>
      <c r="N13" s="33">
        <v>2.2</v>
      </c>
      <c r="O13" s="139">
        <v>2.2</v>
      </c>
      <c r="P13" s="65">
        <v>2.1</v>
      </c>
      <c r="Q13" s="65">
        <v>1.8</v>
      </c>
      <c r="R13" s="198">
        <v>1.8</v>
      </c>
      <c r="S13" s="65">
        <v>1.7</v>
      </c>
    </row>
    <row r="14" spans="1:19" ht="12.75">
      <c r="A14" s="18" t="s">
        <v>31</v>
      </c>
      <c r="B14" s="33">
        <v>0.18840018953413473</v>
      </c>
      <c r="C14" s="33">
        <v>0.17165340563095924</v>
      </c>
      <c r="D14" s="33">
        <v>0.1861055721936747</v>
      </c>
      <c r="E14" s="33">
        <v>0.16993800048715962</v>
      </c>
      <c r="F14" s="33">
        <v>0.1566541644257152</v>
      </c>
      <c r="G14" s="33">
        <v>0.13042351217866868</v>
      </c>
      <c r="H14" s="33">
        <v>0.09099659989881224</v>
      </c>
      <c r="I14" s="33">
        <v>0.0837249712200879</v>
      </c>
      <c r="J14" s="33">
        <v>0.14021430444961835</v>
      </c>
      <c r="K14" s="33">
        <v>0.13078712729730432</v>
      </c>
      <c r="L14" s="33">
        <v>0.1372012998017876</v>
      </c>
      <c r="M14" s="33">
        <v>0.1379982452864455</v>
      </c>
      <c r="N14" s="33">
        <v>0.15783451051572425</v>
      </c>
      <c r="O14" s="139">
        <v>0.2</v>
      </c>
      <c r="P14" s="65">
        <v>0.2</v>
      </c>
      <c r="Q14" s="65">
        <v>0.2</v>
      </c>
      <c r="R14" s="198">
        <v>0.2</v>
      </c>
      <c r="S14" s="65">
        <v>0.1</v>
      </c>
    </row>
    <row r="15" spans="1:19" ht="12.75">
      <c r="A15" s="18" t="s">
        <v>32</v>
      </c>
      <c r="B15" s="33">
        <v>2.503523872239145</v>
      </c>
      <c r="C15" s="33">
        <v>0.8088834088187573</v>
      </c>
      <c r="D15" s="33">
        <v>0.6288651573966072</v>
      </c>
      <c r="E15" s="33">
        <v>0.5613639456231173</v>
      </c>
      <c r="F15" s="33">
        <v>0.5499841084839143</v>
      </c>
      <c r="G15" s="33">
        <v>0.058694411569132916</v>
      </c>
      <c r="H15" s="33">
        <v>0.05438628163924158</v>
      </c>
      <c r="I15" s="33">
        <v>0.05907284970141821</v>
      </c>
      <c r="J15" s="33">
        <v>0.10281302924423519</v>
      </c>
      <c r="K15" s="33">
        <v>0.24451506407756896</v>
      </c>
      <c r="L15" s="33">
        <v>0.20484404589096109</v>
      </c>
      <c r="M15" s="33">
        <v>0.2217691912202933</v>
      </c>
      <c r="N15" s="33">
        <v>0.21504952057767435</v>
      </c>
      <c r="O15" s="139">
        <v>0.2</v>
      </c>
      <c r="P15" s="65">
        <v>0.2</v>
      </c>
      <c r="Q15" s="65">
        <v>0.2</v>
      </c>
      <c r="R15" s="198">
        <v>0.2</v>
      </c>
      <c r="S15" s="65">
        <v>0.2</v>
      </c>
    </row>
    <row r="16" spans="1:19" ht="12.75">
      <c r="A16" s="18" t="s">
        <v>33</v>
      </c>
      <c r="B16" s="33">
        <v>0.2218983758584172</v>
      </c>
      <c r="C16" s="33">
        <v>0.997767995161086</v>
      </c>
      <c r="D16" s="33">
        <v>0.48040206228611265</v>
      </c>
      <c r="E16" s="33">
        <v>0.4661119379703942</v>
      </c>
      <c r="F16" s="33">
        <v>0.30707349386197924</v>
      </c>
      <c r="G16" s="33">
        <v>0.39682696316284</v>
      </c>
      <c r="H16" s="33">
        <v>0.1591457880839377</v>
      </c>
      <c r="I16" s="33">
        <v>0.14907485386548722</v>
      </c>
      <c r="J16" s="33">
        <v>0.43456719762445234</v>
      </c>
      <c r="K16" s="33">
        <v>0.8534469312953286</v>
      </c>
      <c r="L16" s="33">
        <v>0.4555201049273099</v>
      </c>
      <c r="M16" s="33">
        <v>0.3763937311195636</v>
      </c>
      <c r="N16" s="33">
        <v>0.5</v>
      </c>
      <c r="O16" s="139">
        <v>0.4</v>
      </c>
      <c r="P16" s="65">
        <v>0.5</v>
      </c>
      <c r="Q16" s="65">
        <v>0.6</v>
      </c>
      <c r="R16" s="198">
        <v>0.3</v>
      </c>
      <c r="S16" s="65">
        <v>0.3</v>
      </c>
    </row>
    <row r="17" spans="1:19" ht="12.75">
      <c r="A17" s="18" t="s">
        <v>34</v>
      </c>
      <c r="B17" s="33">
        <v>0.029572511818588762</v>
      </c>
      <c r="C17" s="33">
        <v>0.045950308930330266</v>
      </c>
      <c r="D17" s="33">
        <v>0.06311060944554782</v>
      </c>
      <c r="E17" s="33">
        <v>0.07121512519694506</v>
      </c>
      <c r="F17" s="33">
        <v>0.044870921604958515</v>
      </c>
      <c r="G17" s="33">
        <v>0.05235081357361408</v>
      </c>
      <c r="H17" s="33">
        <v>0.012912897005324404</v>
      </c>
      <c r="I17" s="33">
        <v>0.03661453228721881</v>
      </c>
      <c r="J17" s="33">
        <v>3.784167117316952</v>
      </c>
      <c r="K17" s="33">
        <v>4.26154825963763</v>
      </c>
      <c r="L17" s="33">
        <v>1.4249187623882753</v>
      </c>
      <c r="M17" s="33">
        <v>1.6971609962475733</v>
      </c>
      <c r="N17" s="33">
        <v>1.4</v>
      </c>
      <c r="O17" s="139">
        <v>1.9</v>
      </c>
      <c r="P17" s="65">
        <v>1.6</v>
      </c>
      <c r="Q17" s="65">
        <v>1.7</v>
      </c>
      <c r="R17" s="198">
        <v>1.5</v>
      </c>
      <c r="S17" s="65">
        <v>0.6</v>
      </c>
    </row>
    <row r="18" spans="1:19" ht="12.75">
      <c r="A18" s="18" t="s">
        <v>35</v>
      </c>
      <c r="B18" s="33">
        <v>0.011315084831810292</v>
      </c>
      <c r="C18" s="33">
        <v>0.06193226901746342</v>
      </c>
      <c r="D18" s="33">
        <v>0.05648658487717566</v>
      </c>
      <c r="E18" s="33">
        <v>0.06638758519898005</v>
      </c>
      <c r="F18" s="33">
        <v>0.036901155565758265</v>
      </c>
      <c r="G18" s="33">
        <v>0.03202189502975403</v>
      </c>
      <c r="H18" s="33">
        <v>0.016664932421037414</v>
      </c>
      <c r="I18" s="33">
        <v>0.04313206450778116</v>
      </c>
      <c r="J18" s="33">
        <v>0.08419334678268078</v>
      </c>
      <c r="K18" s="33">
        <v>0.11648990095921392</v>
      </c>
      <c r="L18" s="33">
        <v>0.1332223147377186</v>
      </c>
      <c r="M18" s="33">
        <v>0.07507411490560102</v>
      </c>
      <c r="N18" s="33">
        <v>0.0560544621905109</v>
      </c>
      <c r="O18" s="139">
        <v>0.1</v>
      </c>
      <c r="P18" s="65">
        <v>0</v>
      </c>
      <c r="Q18" s="65">
        <v>0.1</v>
      </c>
      <c r="R18" s="198">
        <v>0</v>
      </c>
      <c r="S18" s="65">
        <v>0</v>
      </c>
    </row>
    <row r="19" spans="1:19" ht="12.75">
      <c r="A19" s="18" t="s">
        <v>36</v>
      </c>
      <c r="B19" s="33">
        <v>0.0014873726158112523</v>
      </c>
      <c r="C19" s="33">
        <v>0.01918142265707058</v>
      </c>
      <c r="D19" s="33">
        <v>0.01806871728858205</v>
      </c>
      <c r="E19" s="33">
        <v>0.013234553339356024</v>
      </c>
      <c r="F19" s="33">
        <v>0.013205536762535669</v>
      </c>
      <c r="G19" s="33">
        <v>0.010198374009203266</v>
      </c>
      <c r="H19" s="33">
        <v>0.011581628592767484</v>
      </c>
      <c r="I19" s="33">
        <v>0.015579918718313667</v>
      </c>
      <c r="J19" s="33">
        <v>0.032705877019426</v>
      </c>
      <c r="K19" s="33">
        <v>0.030706542930671446</v>
      </c>
      <c r="L19" s="33">
        <v>0.02652656709379352</v>
      </c>
      <c r="M19" s="33">
        <v>0.04783257065535738</v>
      </c>
      <c r="N19" s="33">
        <v>0.05384942123477652</v>
      </c>
      <c r="O19" s="139">
        <v>0</v>
      </c>
      <c r="P19" s="65">
        <v>0</v>
      </c>
      <c r="Q19" s="65">
        <v>0</v>
      </c>
      <c r="R19" s="198">
        <v>0</v>
      </c>
      <c r="S19" s="65">
        <v>0</v>
      </c>
    </row>
    <row r="20" spans="1:19" ht="12.75">
      <c r="A20" s="18" t="s">
        <v>37</v>
      </c>
      <c r="B20" s="33">
        <v>0.5394832713198607</v>
      </c>
      <c r="C20" s="33">
        <v>0.8022600197398267</v>
      </c>
      <c r="D20" s="33">
        <v>0.7625505090213633</v>
      </c>
      <c r="E20" s="33">
        <v>0.8354428025245969</v>
      </c>
      <c r="F20" s="33">
        <v>0.936370514079734</v>
      </c>
      <c r="G20" s="33">
        <v>0.833385107524032</v>
      </c>
      <c r="H20" s="33">
        <v>0.3415894054737755</v>
      </c>
      <c r="I20" s="33">
        <v>0.34192095520685073</v>
      </c>
      <c r="J20" s="33">
        <v>1.0305589466764675</v>
      </c>
      <c r="K20" s="33">
        <v>2.1939743689724196</v>
      </c>
      <c r="L20" s="33">
        <v>1.633299683891742</v>
      </c>
      <c r="M20" s="33">
        <v>1.4223155568401855</v>
      </c>
      <c r="N20" s="33">
        <v>1.6</v>
      </c>
      <c r="O20" s="139">
        <v>1.9</v>
      </c>
      <c r="P20" s="65">
        <v>1.5</v>
      </c>
      <c r="Q20" s="65">
        <v>0.9</v>
      </c>
      <c r="R20" s="198">
        <v>1.1</v>
      </c>
      <c r="S20" s="65">
        <v>1</v>
      </c>
    </row>
    <row r="21" spans="1:19" ht="12.75">
      <c r="A21" s="18" t="s">
        <v>38</v>
      </c>
      <c r="B21" s="33">
        <v>0.04992962437085803</v>
      </c>
      <c r="C21" s="33">
        <v>0.037641814633628</v>
      </c>
      <c r="D21" s="33">
        <v>0.1387787635950947</v>
      </c>
      <c r="E21" s="33">
        <v>0.051773509461071926</v>
      </c>
      <c r="F21" s="33">
        <v>0.136813607685917</v>
      </c>
      <c r="G21" s="33">
        <v>0.048137022213120675</v>
      </c>
      <c r="H21" s="33">
        <v>0.12130072662442479</v>
      </c>
      <c r="I21" s="33">
        <v>0.2384550783213548</v>
      </c>
      <c r="J21" s="33">
        <v>2.1927509528420113</v>
      </c>
      <c r="K21" s="33">
        <v>1.2493826197717641</v>
      </c>
      <c r="L21" s="33">
        <v>0</v>
      </c>
      <c r="M21" s="33">
        <v>0</v>
      </c>
      <c r="N21" s="33">
        <v>0</v>
      </c>
      <c r="O21" s="139">
        <v>0</v>
      </c>
      <c r="P21" s="65">
        <v>0</v>
      </c>
      <c r="Q21" s="65">
        <v>0</v>
      </c>
      <c r="R21" s="198">
        <v>0</v>
      </c>
      <c r="S21" s="65">
        <v>0</v>
      </c>
    </row>
    <row r="22" spans="1:19" ht="12.75">
      <c r="A22" s="18" t="s">
        <v>365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0.038905631737563826</v>
      </c>
      <c r="M22" s="33">
        <v>0.07878305755000038</v>
      </c>
      <c r="N22" s="33">
        <v>0.1</v>
      </c>
      <c r="O22" s="139">
        <v>0.2</v>
      </c>
      <c r="P22" s="65">
        <v>0.1</v>
      </c>
      <c r="Q22" s="65">
        <v>0</v>
      </c>
      <c r="R22" s="198">
        <v>0</v>
      </c>
      <c r="S22" s="65">
        <v>0.1</v>
      </c>
    </row>
    <row r="23" spans="1:19" ht="13.5" thickBot="1">
      <c r="A23" s="18" t="s">
        <v>366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0.2646761916691842</v>
      </c>
      <c r="M23" s="33">
        <v>0.2653812409354721</v>
      </c>
      <c r="N23" s="33">
        <v>0.2</v>
      </c>
      <c r="O23" s="139">
        <v>0.3</v>
      </c>
      <c r="P23" s="302">
        <v>0.3</v>
      </c>
      <c r="Q23" s="302">
        <v>0.3</v>
      </c>
      <c r="R23" s="304">
        <v>0.2</v>
      </c>
      <c r="S23" s="302">
        <v>0.2</v>
      </c>
    </row>
    <row r="24" spans="1:19" ht="13.5" thickBot="1">
      <c r="A24" s="14" t="s">
        <v>248</v>
      </c>
      <c r="B24" s="170">
        <v>6.098420892862993</v>
      </c>
      <c r="C24" s="170">
        <f aca="true" t="shared" si="0" ref="C24:M24">SUM(C7:C23)</f>
        <v>18.554270220693716</v>
      </c>
      <c r="D24" s="170">
        <f t="shared" si="0"/>
        <v>15.461825687924929</v>
      </c>
      <c r="E24" s="170">
        <f t="shared" si="0"/>
        <v>15.529803833422234</v>
      </c>
      <c r="F24" s="170">
        <f t="shared" si="0"/>
        <v>24.720821851053245</v>
      </c>
      <c r="G24" s="170">
        <f t="shared" si="0"/>
        <v>14.902948633073935</v>
      </c>
      <c r="H24" s="170">
        <f t="shared" si="0"/>
        <v>21.113612463921754</v>
      </c>
      <c r="I24" s="170">
        <f t="shared" si="0"/>
        <v>17.254768691807918</v>
      </c>
      <c r="J24" s="170">
        <f t="shared" si="0"/>
        <v>22.635705103088277</v>
      </c>
      <c r="K24" s="170">
        <f t="shared" si="0"/>
        <v>22.6965218747563</v>
      </c>
      <c r="L24" s="170">
        <f t="shared" si="0"/>
        <v>22.623772225210555</v>
      </c>
      <c r="M24" s="170">
        <f t="shared" si="0"/>
        <v>23.54334475005564</v>
      </c>
      <c r="N24" s="170">
        <f aca="true" t="shared" si="1" ref="N24:S24">SUM(N7:N23)</f>
        <v>23.54587715368671</v>
      </c>
      <c r="O24" s="170">
        <f t="shared" si="1"/>
        <v>26.599999999999994</v>
      </c>
      <c r="P24" s="170">
        <f t="shared" si="1"/>
        <v>27.900000000000006</v>
      </c>
      <c r="Q24" s="170">
        <f t="shared" si="1"/>
        <v>27.1</v>
      </c>
      <c r="R24" s="170">
        <f t="shared" si="1"/>
        <v>26</v>
      </c>
      <c r="S24" s="170">
        <f t="shared" si="1"/>
        <v>24.900000000000006</v>
      </c>
    </row>
    <row r="25" spans="1:19" ht="16.5" customHeight="1">
      <c r="A25" s="136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79"/>
      <c r="P25" s="18"/>
      <c r="Q25" s="18"/>
      <c r="R25" s="464"/>
      <c r="S25" s="22"/>
    </row>
    <row r="26" spans="1:19" ht="12.75">
      <c r="A26" s="17" t="s">
        <v>407</v>
      </c>
      <c r="B26" s="34">
        <v>1.5476592237398055</v>
      </c>
      <c r="C26" s="34">
        <v>2.0139337699799333</v>
      </c>
      <c r="D26" s="34">
        <v>2.431920409788118</v>
      </c>
      <c r="E26" s="34">
        <v>2.083502943800893</v>
      </c>
      <c r="F26" s="34">
        <v>2.3461970942784687</v>
      </c>
      <c r="G26" s="34">
        <v>2.279187635603633</v>
      </c>
      <c r="H26" s="34">
        <v>2.224157237694847</v>
      </c>
      <c r="I26" s="34">
        <v>2.334469490234827</v>
      </c>
      <c r="J26" s="34">
        <v>3.094591225110342</v>
      </c>
      <c r="K26" s="34">
        <v>4.5</v>
      </c>
      <c r="L26" s="34">
        <v>4.4</v>
      </c>
      <c r="M26" s="34">
        <v>4.5</v>
      </c>
      <c r="N26" s="34">
        <v>4.6</v>
      </c>
      <c r="O26" s="113">
        <v>5</v>
      </c>
      <c r="P26" s="201">
        <v>4.7</v>
      </c>
      <c r="Q26" s="201">
        <v>4.6</v>
      </c>
      <c r="R26" s="198">
        <v>4.5</v>
      </c>
      <c r="S26" s="65">
        <v>4.8</v>
      </c>
    </row>
    <row r="27" spans="1:19" ht="12.75">
      <c r="A27" s="18" t="s">
        <v>40</v>
      </c>
      <c r="B27" s="33">
        <v>0.2957609947812606</v>
      </c>
      <c r="C27" s="33">
        <v>0.5182852442139421</v>
      </c>
      <c r="D27" s="33">
        <v>0.26636485079985567</v>
      </c>
      <c r="E27" s="33">
        <v>0.30930132590671816</v>
      </c>
      <c r="F27" s="33">
        <v>0.23980913737032544</v>
      </c>
      <c r="G27" s="33">
        <v>0.6335790964656564</v>
      </c>
      <c r="H27" s="33">
        <v>0.6800635603633122</v>
      </c>
      <c r="I27" s="33">
        <v>1.0164519297244732</v>
      </c>
      <c r="J27" s="33">
        <v>1.0708746069627897</v>
      </c>
      <c r="K27" s="33">
        <v>1.3715589175699916</v>
      </c>
      <c r="L27" s="33">
        <v>1.5</v>
      </c>
      <c r="M27" s="33">
        <v>1.4869023166823125</v>
      </c>
      <c r="N27" s="33">
        <v>1.3</v>
      </c>
      <c r="O27" s="139">
        <v>1.5</v>
      </c>
      <c r="P27" s="65">
        <v>1.2</v>
      </c>
      <c r="Q27" s="65">
        <v>1.1</v>
      </c>
      <c r="R27" s="198">
        <v>1.1</v>
      </c>
      <c r="S27" s="65">
        <v>1</v>
      </c>
    </row>
    <row r="28" spans="1:19" ht="12.75">
      <c r="A28" s="18" t="s">
        <v>41</v>
      </c>
      <c r="B28" s="33">
        <v>0.01856379319380302</v>
      </c>
      <c r="C28" s="33">
        <v>0.023043238884597625</v>
      </c>
      <c r="D28" s="33">
        <v>0.027276161113037628</v>
      </c>
      <c r="E28" s="33">
        <v>0.02578510160978512</v>
      </c>
      <c r="F28" s="33">
        <v>0.021750189906973187</v>
      </c>
      <c r="G28" s="33">
        <v>0.02615237868311369</v>
      </c>
      <c r="H28" s="33">
        <v>0.010616945575445104</v>
      </c>
      <c r="I28" s="33">
        <v>0.016856692643085952</v>
      </c>
      <c r="J28" s="33">
        <v>0.06184972782881551</v>
      </c>
      <c r="K28" s="33">
        <v>0.07311081650159869</v>
      </c>
      <c r="L28" s="33">
        <v>0.08680082232357991</v>
      </c>
      <c r="M28" s="33">
        <v>0.10858249327914016</v>
      </c>
      <c r="N28" s="33">
        <v>0.12046486905538366</v>
      </c>
      <c r="O28" s="139">
        <v>0.1</v>
      </c>
      <c r="P28" s="65">
        <v>0.1</v>
      </c>
      <c r="Q28" s="65">
        <v>0</v>
      </c>
      <c r="R28" s="198">
        <v>0</v>
      </c>
      <c r="S28" s="65">
        <v>0</v>
      </c>
    </row>
    <row r="29" spans="1:19" ht="12.75">
      <c r="A29" s="17" t="s">
        <v>42</v>
      </c>
      <c r="B29" s="34">
        <v>0.5634136946054831</v>
      </c>
      <c r="C29" s="34">
        <v>0.7709480786160052</v>
      </c>
      <c r="D29" s="34">
        <v>0.9072238451919339</v>
      </c>
      <c r="E29" s="34">
        <v>0.9555160378196214</v>
      </c>
      <c r="F29" s="34">
        <v>1.0664593574481576</v>
      </c>
      <c r="G29" s="34">
        <v>1.0189069413351965</v>
      </c>
      <c r="H29" s="34">
        <v>0.8008600401137158</v>
      </c>
      <c r="I29" s="34">
        <v>0.8397101264904582</v>
      </c>
      <c r="J29" s="34">
        <v>1.4249723942968724</v>
      </c>
      <c r="K29" s="34">
        <v>1.4974719904338558</v>
      </c>
      <c r="L29" s="34">
        <v>1.699616101626226</v>
      </c>
      <c r="M29" s="34">
        <v>1.6</v>
      </c>
      <c r="N29" s="34">
        <v>2</v>
      </c>
      <c r="O29" s="113">
        <v>2.1</v>
      </c>
      <c r="P29" s="65">
        <v>2.1</v>
      </c>
      <c r="Q29" s="65">
        <v>2.4</v>
      </c>
      <c r="R29" s="198">
        <v>2.5</v>
      </c>
      <c r="S29" s="65">
        <v>2.7</v>
      </c>
    </row>
    <row r="30" spans="1:19" ht="13.5" thickBot="1">
      <c r="A30" s="18" t="s">
        <v>43</v>
      </c>
      <c r="B30" s="33">
        <v>0.11467855354666842</v>
      </c>
      <c r="C30" s="33">
        <v>0.5511893992226677</v>
      </c>
      <c r="D30" s="33">
        <v>0.19038441540654805</v>
      </c>
      <c r="E30" s="33">
        <v>0.17484683620644467</v>
      </c>
      <c r="F30" s="33">
        <v>0.20300655431847747</v>
      </c>
      <c r="G30" s="33">
        <v>0.20721960201893655</v>
      </c>
      <c r="H30" s="33">
        <v>0.127925881176669</v>
      </c>
      <c r="I30" s="33">
        <v>0.3500933370974635</v>
      </c>
      <c r="J30" s="33">
        <v>0.752720902293621</v>
      </c>
      <c r="K30" s="33">
        <v>0.3832631469494918</v>
      </c>
      <c r="L30" s="33">
        <v>0.31492929933020414</v>
      </c>
      <c r="M30" s="33">
        <v>0.2780428037560079</v>
      </c>
      <c r="N30" s="33">
        <v>0.5</v>
      </c>
      <c r="O30" s="139">
        <v>0.9</v>
      </c>
      <c r="P30" s="302">
        <v>0.7</v>
      </c>
      <c r="Q30" s="302">
        <v>0.5</v>
      </c>
      <c r="R30" s="304">
        <v>0.9</v>
      </c>
      <c r="S30" s="302">
        <v>0.8</v>
      </c>
    </row>
    <row r="31" spans="1:19" ht="13.5" customHeight="1" thickBot="1">
      <c r="A31" s="21" t="s">
        <v>248</v>
      </c>
      <c r="B31" s="170">
        <f>+B30+B29+B28+B27+B26</f>
        <v>2.5400762598670203</v>
      </c>
      <c r="C31" s="170">
        <f aca="true" t="shared" si="2" ref="C31:P31">+C30+C29+C28+C27+C26</f>
        <v>3.877399730917146</v>
      </c>
      <c r="D31" s="170">
        <f t="shared" si="2"/>
        <v>3.8231696822994934</v>
      </c>
      <c r="E31" s="170">
        <f t="shared" si="2"/>
        <v>3.5489522453434628</v>
      </c>
      <c r="F31" s="170">
        <f t="shared" si="2"/>
        <v>3.8772223333224023</v>
      </c>
      <c r="G31" s="170">
        <f t="shared" si="2"/>
        <v>4.165045654106536</v>
      </c>
      <c r="H31" s="170">
        <f t="shared" si="2"/>
        <v>3.8436236649239888</v>
      </c>
      <c r="I31" s="170">
        <f t="shared" si="2"/>
        <v>4.557581576190308</v>
      </c>
      <c r="J31" s="170">
        <f t="shared" si="2"/>
        <v>6.40500885649244</v>
      </c>
      <c r="K31" s="170">
        <f t="shared" si="2"/>
        <v>7.825404871454938</v>
      </c>
      <c r="L31" s="170">
        <f t="shared" si="2"/>
        <v>8.00134622328001</v>
      </c>
      <c r="M31" s="170">
        <f t="shared" si="2"/>
        <v>7.973527613717461</v>
      </c>
      <c r="N31" s="170">
        <f t="shared" si="2"/>
        <v>8.520464869055385</v>
      </c>
      <c r="O31" s="170">
        <f t="shared" si="2"/>
        <v>9.6</v>
      </c>
      <c r="P31" s="170">
        <f t="shared" si="2"/>
        <v>8.8</v>
      </c>
      <c r="Q31" s="170">
        <f>+Q30+Q29+Q28+Q27+Q26</f>
        <v>8.6</v>
      </c>
      <c r="R31" s="170">
        <f>+R30+R29+R28+R27+R26</f>
        <v>9</v>
      </c>
      <c r="S31" s="170">
        <f>+S30+S29+S28+S27+S26</f>
        <v>9.3</v>
      </c>
    </row>
    <row r="32" spans="2:19" ht="12.75">
      <c r="B32" s="5"/>
      <c r="C32" s="5"/>
      <c r="D32" s="5"/>
      <c r="E32" s="5"/>
      <c r="F32" s="5"/>
      <c r="G32" s="5"/>
      <c r="H32" s="5"/>
      <c r="I32" s="5"/>
      <c r="K32" s="8"/>
      <c r="M32" s="116"/>
      <c r="N32" s="204"/>
      <c r="O32" s="203"/>
      <c r="R32" s="156"/>
      <c r="S32" s="12"/>
    </row>
    <row r="33" spans="1:19" ht="12.75">
      <c r="A33" s="6" t="s">
        <v>44</v>
      </c>
      <c r="K33" s="9"/>
      <c r="M33" s="114"/>
      <c r="N33" s="203"/>
      <c r="O33" s="12"/>
      <c r="R33" s="12"/>
      <c r="S33" s="12"/>
    </row>
    <row r="34" ht="12.75">
      <c r="A34" s="82" t="s">
        <v>430</v>
      </c>
    </row>
    <row r="35" spans="1:15" ht="12.75">
      <c r="A35" s="4" t="s">
        <v>226</v>
      </c>
      <c r="O35" s="202"/>
    </row>
    <row r="36" ht="12.75">
      <c r="A36" s="4" t="s">
        <v>9</v>
      </c>
    </row>
  </sheetData>
  <sheetProtection/>
  <printOptions/>
  <pageMargins left="1.2598425196850394" right="0.7086614173228347" top="0.7480314960629921" bottom="0.7480314960629921" header="0.2362204724409449" footer="0.31496062992125984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Almeida</dc:creator>
  <cp:keywords/>
  <dc:description/>
  <cp:lastModifiedBy>Usuario de Microsoft Office</cp:lastModifiedBy>
  <cp:lastPrinted>2018-01-23T17:03:55Z</cp:lastPrinted>
  <dcterms:created xsi:type="dcterms:W3CDTF">2008-07-02T17:03:05Z</dcterms:created>
  <dcterms:modified xsi:type="dcterms:W3CDTF">2018-01-23T20:34:10Z</dcterms:modified>
  <cp:category/>
  <cp:version/>
  <cp:contentType/>
  <cp:contentStatus/>
</cp:coreProperties>
</file>